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  <externalReference r:id="rId10"/>
  </externalReferences>
  <definedNames>
    <definedName name="_xlnm.Print_Area" localSheetId="0">'Part-I'!$A$1:$U$35</definedName>
    <definedName name="_xlnm.Print_Area" localSheetId="1">'Part-II'!$A$1:$P$37</definedName>
    <definedName name="_xlnm.Print_Area" localSheetId="2">'Part-III.'!$A$1:$BJ$21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S</t>
        </r>
        <r>
          <rPr>
            <b/>
            <sz val="12"/>
            <rFont val="Tahoma"/>
            <family val="2"/>
          </rPr>
          <t>EPT' 10</t>
        </r>
      </text>
    </comment>
    <comment ref="N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</t>
        </r>
        <r>
          <rPr>
            <b/>
            <sz val="12"/>
            <rFont val="Tahoma"/>
            <family val="2"/>
          </rPr>
          <t>June, 10</t>
        </r>
      </text>
    </comment>
    <comment ref="O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For the month of </t>
        </r>
        <r>
          <rPr>
            <b/>
            <sz val="11"/>
            <rFont val="Tahoma"/>
            <family val="2"/>
          </rPr>
          <t>June, 10</t>
        </r>
      </text>
    </comment>
  </commentList>
</comments>
</file>

<file path=xl/sharedStrings.xml><?xml version="1.0" encoding="utf-8"?>
<sst xmlns="http://schemas.openxmlformats.org/spreadsheetml/2006/main" count="389" uniqueCount="145">
  <si>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</si>
  <si>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</si>
  <si>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</si>
  <si>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</si>
  <si>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</si>
  <si>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</si>
  <si>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</si>
  <si>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</si>
  <si>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</si>
  <si>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</si>
  <si>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</si>
  <si>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</si>
  <si>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</si>
  <si>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</si>
  <si>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</si>
  <si>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</si>
  <si>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</si>
  <si>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</si>
  <si>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</si>
  <si>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</si>
  <si>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</si>
  <si>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</si>
  <si>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</si>
  <si>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</si>
  <si>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</si>
  <si>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</si>
  <si>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</si>
  <si>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</si>
  <si>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</si>
  <si>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</si>
  <si>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</si>
  <si>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</si>
  <si>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</si>
  <si>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</si>
  <si>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</si>
  <si>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</si>
  <si>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</si>
  <si>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</si>
  <si>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</si>
  <si>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(Rs. in lakh)</t>
  </si>
  <si>
    <t>Name of the Block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</si>
  <si>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</si>
  <si>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</si>
  <si>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</si>
  <si>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</si>
  <si>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</si>
  <si>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</si>
  <si>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</si>
  <si>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</si>
  <si>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</si>
  <si>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</si>
  <si>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</si>
  <si>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</si>
  <si>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</si>
  <si>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</si>
  <si>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</si>
  <si>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</si>
  <si>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</si>
  <si>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</si>
  <si>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</si>
  <si>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</si>
  <si>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</si>
  <si>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</si>
  <si>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</si>
  <si>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</si>
  <si>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</si>
  <si>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</si>
  <si>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</si>
  <si>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</si>
  <si>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</si>
  <si>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</si>
  <si>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</si>
  <si>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</si>
  <si>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</si>
  <si>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</si>
  <si>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</si>
  <si>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</si>
  <si>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</si>
  <si>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</si>
  <si>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</si>
  <si>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</si>
  <si>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</si>
  <si>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</si>
  <si>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</si>
  <si>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</si>
  <si>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</si>
  <si>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</si>
  <si>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</si>
  <si>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</si>
  <si>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</si>
  <si>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</si>
  <si>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</si>
  <si>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</si>
  <si>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</si>
  <si>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</si>
  <si>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</si>
  <si>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</si>
  <si>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</si>
  <si>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</si>
  <si>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</si>
  <si>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</si>
  <si>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</si>
  <si>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</si>
  <si>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</si>
  <si>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</si>
  <si>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</si>
  <si>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</si>
  <si>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</si>
  <si>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</si>
  <si>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</si>
  <si>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</si>
  <si>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</si>
  <si>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</si>
  <si>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</si>
  <si>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</si>
  <si>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</si>
  <si>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</si>
  <si>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</si>
  <si>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</si>
  <si>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</si>
  <si>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</si>
  <si>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</si>
  <si>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</si>
  <si>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</si>
  <si>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</si>
  <si>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</si>
  <si>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</si>
  <si>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</si>
  <si>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</si>
  <si>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</si>
  <si>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</si>
  <si>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</si>
  <si>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</si>
  <si>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</si>
  <si>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</si>
  <si>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</si>
  <si>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</si>
  <si>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Actual O.B. as on 01.04.10</t>
  </si>
  <si>
    <t>The Mahatma Gandhi National Rural Employment Gurantee Act (M.G.N.R.E.G.A.)</t>
  </si>
  <si>
    <t>Employment Generation Report for the month of September' 2010</t>
  </si>
  <si>
    <t>Financial Performance Under NREGA During the year 2010-11 Up to the Month of September' 2010</t>
  </si>
  <si>
    <t>Physical Performance Under NREGA During the year 2010-11 Up to the Month of September' 2010</t>
  </si>
  <si>
    <t>Transparency Report Under NREGA During the year 2010-11 Up to the Month of September' 2010</t>
  </si>
  <si>
    <t>FORMAT FOR MONTHLY PROGRESS REPORT - V-A (Capacity Building - Personnel Report for the Month of September' 2010)</t>
  </si>
  <si>
    <t>FORMAT FOR MONTHLY PROGRESS REPORT - V-B (Capacity Building - Training Report for the Month of September' 2010)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</si>
</sst>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रु&quot;\ #,##0_);\(&quot;रु&quot;\ #,##0\)"/>
    <numFmt numFmtId="171" formatCode="&quot;रु&quot;\ #,##0_);[Red]\(&quot;रु&quot;\ #,##0\)"/>
    <numFmt numFmtId="172" formatCode="&quot;रु&quot;\ #,##0.00_);\(&quot;रु&quot;\ #,##0.00\)"/>
    <numFmt numFmtId="173" formatCode="&quot;रु&quot;\ #,##0.00_);[Red]\(&quot;रु&quot;\ #,##0.00\)"/>
    <numFmt numFmtId="174" formatCode="_(&quot;रु&quot;\ * #,##0_);_(&quot;रु&quot;\ * \(#,##0\);_(&quot;रु&quot;\ * &quot;-&quot;_);_(@_)"/>
    <numFmt numFmtId="175" formatCode="_(&quot;रु&quot;\ * #,##0.00_);_(&quot;रु&quot;\ * \(#,##0.00\);_(&quot;रु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0.0000000000%"/>
    <numFmt numFmtId="216" formatCode="0.00000000000%"/>
    <numFmt numFmtId="217" formatCode="0.000000000000%"/>
    <numFmt numFmtId="218" formatCode="0.0000000000000%"/>
    <numFmt numFmtId="219" formatCode="0.000000000000000%"/>
    <numFmt numFmtId="220" formatCode="0.00000000000000%"/>
    <numFmt numFmtId="221" formatCode="0.0000000000000000%"/>
    <numFmt numFmtId="222" formatCode="0.00000000000000000%"/>
    <numFmt numFmtId="223" formatCode="0.000000000000000000%"/>
    <numFmt numFmtId="224" formatCode="0.0000000000000000000%"/>
    <numFmt numFmtId="225" formatCode="0.00000000000000000000%"/>
    <numFmt numFmtId="226" formatCode="0.00000000000"/>
  </numFmts>
  <fonts count="123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Bookman Old Style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b/>
      <sz val="12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22"/>
      <name val="Cooper BlkItHd BT"/>
      <family val="1"/>
    </font>
    <font>
      <b/>
      <i/>
      <sz val="14"/>
      <name val="Bookman Old Style"/>
      <family val="1"/>
    </font>
    <font>
      <sz val="12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6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6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6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6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6" fontId="13" fillId="0" borderId="0" xfId="57" applyNumberFormat="1" applyFont="1">
      <alignment/>
      <protection/>
    </xf>
    <xf numFmtId="176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3" fillId="0" borderId="10" xfId="58" applyFont="1" applyFill="1" applyBorder="1">
      <alignment/>
      <protection/>
    </xf>
    <xf numFmtId="0" fontId="53" fillId="0" borderId="10" xfId="58" applyFont="1" applyFill="1" applyBorder="1" applyAlignment="1">
      <alignment horizont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0" fillId="0" borderId="10" xfId="58" applyFont="1" applyBorder="1" applyAlignment="1">
      <alignment horizontal="right" vertical="center"/>
      <protection/>
    </xf>
    <xf numFmtId="0" fontId="70" fillId="0" borderId="10" xfId="58" applyFont="1" applyBorder="1" applyAlignment="1">
      <alignment horizontal="left" vertical="center"/>
      <protection/>
    </xf>
    <xf numFmtId="1" fontId="28" fillId="0" borderId="10" xfId="57" applyNumberFormat="1" applyFont="1" applyBorder="1" applyAlignment="1">
      <alignment vertical="center"/>
      <protection/>
    </xf>
    <xf numFmtId="0" fontId="73" fillId="0" borderId="0" xfId="0" applyFont="1" applyAlignment="1">
      <alignment/>
    </xf>
    <xf numFmtId="0" fontId="74" fillId="0" borderId="0" xfId="57" applyFont="1" applyAlignment="1">
      <alignment horizontal="right"/>
      <protection/>
    </xf>
    <xf numFmtId="0" fontId="70" fillId="0" borderId="10" xfId="58" applyFont="1" applyFill="1" applyBorder="1" applyAlignment="1">
      <alignment horizontal="right" vertical="center"/>
      <protection/>
    </xf>
    <xf numFmtId="0" fontId="70" fillId="0" borderId="10" xfId="58" applyFont="1" applyFill="1" applyBorder="1" applyAlignment="1">
      <alignment horizontal="left"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1" applyFont="1" applyAlignment="1">
      <alignment/>
      <protection/>
    </xf>
    <xf numFmtId="0" fontId="12" fillId="0" borderId="0" xfId="61" applyFont="1">
      <alignment/>
      <protection/>
    </xf>
    <xf numFmtId="0" fontId="77" fillId="0" borderId="0" xfId="61" applyFont="1">
      <alignment/>
      <protection/>
    </xf>
    <xf numFmtId="0" fontId="12" fillId="0" borderId="0" xfId="61" applyFont="1" applyAlignment="1">
      <alignment/>
      <protection/>
    </xf>
    <xf numFmtId="0" fontId="78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79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80" fillId="0" borderId="0" xfId="61" applyFont="1">
      <alignment/>
      <protection/>
    </xf>
    <xf numFmtId="0" fontId="81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2" fillId="0" borderId="10" xfId="61" applyFont="1" applyFill="1" applyBorder="1" applyAlignment="1">
      <alignment horizontal="center" vertical="center" textRotation="90"/>
      <protection/>
    </xf>
    <xf numFmtId="0" fontId="12" fillId="0" borderId="10" xfId="61" applyFont="1" applyFill="1" applyBorder="1" applyAlignment="1">
      <alignment horizontal="center" vertical="center" textRotation="90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vertical="center" textRotation="90"/>
      <protection/>
    </xf>
    <xf numFmtId="2" fontId="12" fillId="0" borderId="10" xfId="61" applyNumberFormat="1" applyFont="1" applyBorder="1" applyAlignment="1">
      <alignment vertical="center" textRotation="90"/>
      <protection/>
    </xf>
    <xf numFmtId="0" fontId="12" fillId="0" borderId="0" xfId="61" applyFont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1" fontId="12" fillId="0" borderId="0" xfId="61" applyNumberFormat="1" applyFont="1" applyBorder="1" applyAlignment="1">
      <alignment vertical="center" textRotation="90"/>
      <protection/>
    </xf>
    <xf numFmtId="2" fontId="12" fillId="0" borderId="0" xfId="61" applyNumberFormat="1" applyFont="1" applyBorder="1" applyAlignment="1">
      <alignment vertical="center" textRotation="90"/>
      <protection/>
    </xf>
    <xf numFmtId="0" fontId="12" fillId="0" borderId="0" xfId="61" applyFont="1" applyBorder="1" applyAlignment="1">
      <alignment horizontal="center" vertical="center" textRotation="90"/>
      <protection/>
    </xf>
    <xf numFmtId="0" fontId="6" fillId="0" borderId="0" xfId="61" applyFont="1">
      <alignment/>
      <protection/>
    </xf>
    <xf numFmtId="1" fontId="8" fillId="0" borderId="0" xfId="61" applyNumberFormat="1" applyFont="1">
      <alignment/>
      <protection/>
    </xf>
    <xf numFmtId="0" fontId="13" fillId="0" borderId="0" xfId="61" applyFont="1" applyBorder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0" fontId="8" fillId="0" borderId="0" xfId="61" applyFont="1" applyAlignment="1">
      <alignment/>
      <protection/>
    </xf>
    <xf numFmtId="0" fontId="84" fillId="0" borderId="0" xfId="61" applyFont="1" applyAlignment="1">
      <alignment/>
      <protection/>
    </xf>
    <xf numFmtId="1" fontId="6" fillId="0" borderId="0" xfId="61" applyNumberFormat="1" applyFont="1">
      <alignment/>
      <protection/>
    </xf>
    <xf numFmtId="1" fontId="18" fillId="0" borderId="0" xfId="61" applyNumberFormat="1" applyFont="1" applyAlignment="1">
      <alignment/>
      <protection/>
    </xf>
    <xf numFmtId="0" fontId="18" fillId="0" borderId="0" xfId="61" applyFont="1" applyAlignment="1">
      <alignment/>
      <protection/>
    </xf>
    <xf numFmtId="0" fontId="4" fillId="0" borderId="0" xfId="60">
      <alignment/>
      <protection/>
    </xf>
    <xf numFmtId="0" fontId="85" fillId="0" borderId="0" xfId="60" applyFont="1" applyAlignment="1">
      <alignment horizontal="right" vertical="center"/>
      <protection/>
    </xf>
    <xf numFmtId="0" fontId="35" fillId="0" borderId="0" xfId="60" applyFont="1">
      <alignment/>
      <protection/>
    </xf>
    <xf numFmtId="0" fontId="24" fillId="0" borderId="0" xfId="59" applyFont="1">
      <alignment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0" fontId="86" fillId="0" borderId="0" xfId="0" applyFont="1" applyAlignment="1">
      <alignment horizontal="right"/>
    </xf>
    <xf numFmtId="0" fontId="36" fillId="0" borderId="0" xfId="60" applyFont="1" applyAlignment="1">
      <alignment horizontal="left" vertical="center"/>
      <protection/>
    </xf>
    <xf numFmtId="0" fontId="41" fillId="0" borderId="0" xfId="60" applyFont="1">
      <alignment/>
      <protection/>
    </xf>
    <xf numFmtId="0" fontId="42" fillId="7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0" fillId="0" borderId="0" xfId="60" applyFont="1">
      <alignment/>
      <protection/>
    </xf>
    <xf numFmtId="0" fontId="43" fillId="0" borderId="10" xfId="60" applyFont="1" applyBorder="1" applyAlignment="1">
      <alignment horizontal="center" vertical="center"/>
      <protection/>
    </xf>
    <xf numFmtId="0" fontId="43" fillId="7" borderId="10" xfId="60" applyFont="1" applyFill="1" applyBorder="1" applyAlignment="1">
      <alignment horizontal="center" vertical="center"/>
      <protection/>
    </xf>
    <xf numFmtId="0" fontId="43" fillId="24" borderId="10" xfId="60" applyFont="1" applyFill="1" applyBorder="1" applyAlignment="1">
      <alignment horizontal="center" vertical="center"/>
      <protection/>
    </xf>
    <xf numFmtId="0" fontId="44" fillId="0" borderId="0" xfId="60" applyFont="1">
      <alignment/>
      <protection/>
    </xf>
    <xf numFmtId="0" fontId="38" fillId="0" borderId="10" xfId="60" applyFont="1" applyBorder="1" applyAlignment="1">
      <alignment vertical="center"/>
      <protection/>
    </xf>
    <xf numFmtId="0" fontId="87" fillId="0" borderId="10" xfId="60" applyFont="1" applyBorder="1" applyAlignment="1">
      <alignment horizontal="center" vertical="center"/>
      <protection/>
    </xf>
    <xf numFmtId="0" fontId="88" fillId="7" borderId="10" xfId="60" applyFont="1" applyFill="1" applyBorder="1" applyAlignment="1">
      <alignment horizontal="center" vertical="center"/>
      <protection/>
    </xf>
    <xf numFmtId="0" fontId="88" fillId="25" borderId="10" xfId="60" applyFont="1" applyFill="1" applyBorder="1" applyAlignment="1">
      <alignment horizontal="center" vertical="center"/>
      <protection/>
    </xf>
    <xf numFmtId="0" fontId="88" fillId="0" borderId="10" xfId="60" applyFont="1" applyFill="1" applyBorder="1" applyAlignment="1">
      <alignment horizontal="center" vertical="center"/>
      <protection/>
    </xf>
    <xf numFmtId="0" fontId="88" fillId="24" borderId="1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wrapText="1"/>
      <protection/>
    </xf>
    <xf numFmtId="0" fontId="25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vertical="center" wrapText="1"/>
      <protection/>
    </xf>
    <xf numFmtId="0" fontId="70" fillId="0" borderId="0" xfId="60" applyFont="1" applyAlignment="1">
      <alignment horizontal="right" vertical="center"/>
      <protection/>
    </xf>
    <xf numFmtId="0" fontId="35" fillId="0" borderId="0" xfId="60" applyFont="1" applyAlignment="1">
      <alignment wrapText="1"/>
      <protection/>
    </xf>
    <xf numFmtId="0" fontId="4" fillId="0" borderId="0" xfId="60" applyAlignment="1">
      <alignment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42" fillId="4" borderId="10" xfId="60" applyFont="1" applyFill="1" applyBorder="1" applyAlignment="1">
      <alignment horizontal="center" vertical="center" wrapText="1"/>
      <protection/>
    </xf>
    <xf numFmtId="0" fontId="42" fillId="25" borderId="10" xfId="60" applyFont="1" applyFill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0" xfId="60" applyFont="1">
      <alignment/>
      <protection/>
    </xf>
    <xf numFmtId="0" fontId="89" fillId="0" borderId="10" xfId="60" applyFont="1" applyBorder="1" applyAlignment="1">
      <alignment horizontal="center" vertical="center" wrapText="1"/>
      <protection/>
    </xf>
    <xf numFmtId="0" fontId="90" fillId="4" borderId="10" xfId="60" applyFont="1" applyFill="1" applyBorder="1" applyAlignment="1">
      <alignment horizontal="center" vertical="center" textRotation="90" wrapText="1"/>
      <protection/>
    </xf>
    <xf numFmtId="0" fontId="90" fillId="0" borderId="10" xfId="60" applyFont="1" applyBorder="1" applyAlignment="1">
      <alignment horizontal="center" vertical="center" textRotation="90" wrapText="1"/>
      <protection/>
    </xf>
    <xf numFmtId="0" fontId="90" fillId="24" borderId="10" xfId="60" applyFont="1" applyFill="1" applyBorder="1" applyAlignment="1">
      <alignment horizontal="center" vertical="center" textRotation="90" wrapText="1"/>
      <protection/>
    </xf>
    <xf numFmtId="0" fontId="90" fillId="0" borderId="0" xfId="60" applyFont="1" applyAlignment="1">
      <alignment horizontal="center" vertical="center" wrapText="1"/>
      <protection/>
    </xf>
    <xf numFmtId="0" fontId="37" fillId="0" borderId="12" xfId="60" applyFont="1" applyBorder="1" applyAlignment="1">
      <alignment vertical="center" wrapText="1"/>
      <protection/>
    </xf>
    <xf numFmtId="0" fontId="37" fillId="0" borderId="0" xfId="60" applyFont="1" applyBorder="1" applyAlignment="1">
      <alignment vertical="center" wrapText="1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88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97" fontId="0" fillId="0" borderId="0" xfId="65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1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6" fontId="15" fillId="0" borderId="10" xfId="57" applyNumberFormat="1" applyFont="1" applyBorder="1" applyAlignment="1">
      <alignment horizontal="right" wrapText="1"/>
      <protection/>
    </xf>
    <xf numFmtId="176" fontId="92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6" fontId="13" fillId="22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6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8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84" fillId="0" borderId="0" xfId="0" applyFont="1" applyAlignment="1">
      <alignment horizontal="center"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5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96" fillId="0" borderId="10" xfId="57" applyFont="1" applyFill="1" applyBorder="1" applyAlignment="1">
      <alignment horizontal="center" vertical="center" wrapText="1"/>
      <protection/>
    </xf>
    <xf numFmtId="0" fontId="97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93" fillId="0" borderId="10" xfId="0" applyFont="1" applyFill="1" applyBorder="1" applyAlignment="1">
      <alignment vertical="center" wrapText="1"/>
    </xf>
    <xf numFmtId="0" fontId="94" fillId="0" borderId="10" xfId="0" applyFont="1" applyFill="1" applyBorder="1" applyAlignment="1">
      <alignment vertical="center" wrapText="1"/>
    </xf>
    <xf numFmtId="177" fontId="94" fillId="0" borderId="10" xfId="0" applyNumberFormat="1" applyFont="1" applyFill="1" applyBorder="1" applyAlignment="1">
      <alignment vertical="center" wrapText="1"/>
    </xf>
    <xf numFmtId="1" fontId="94" fillId="0" borderId="10" xfId="0" applyNumberFormat="1" applyFont="1" applyFill="1" applyBorder="1" applyAlignment="1">
      <alignment vertical="center" wrapText="1"/>
    </xf>
    <xf numFmtId="1" fontId="71" fillId="11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13" fillId="0" borderId="0" xfId="57" applyNumberFormat="1" applyFont="1" applyAlignment="1">
      <alignment wrapText="1"/>
      <protection/>
    </xf>
    <xf numFmtId="0" fontId="7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98" fillId="0" borderId="12" xfId="57" applyFont="1" applyBorder="1" applyAlignment="1">
      <alignment vertical="center" wrapText="1"/>
      <protection/>
    </xf>
    <xf numFmtId="0" fontId="99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9" fontId="88" fillId="0" borderId="0" xfId="65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80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9" fontId="14" fillId="0" borderId="0" xfId="57" applyNumberFormat="1" applyFont="1">
      <alignment/>
      <protection/>
    </xf>
    <xf numFmtId="9" fontId="14" fillId="0" borderId="0" xfId="65" applyFont="1" applyAlignment="1">
      <alignment/>
    </xf>
    <xf numFmtId="179" fontId="8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5" applyNumberFormat="1" applyFont="1" applyAlignment="1">
      <alignment/>
    </xf>
    <xf numFmtId="2" fontId="6" fillId="0" borderId="0" xfId="61" applyNumberFormat="1" applyFont="1">
      <alignment/>
      <protection/>
    </xf>
    <xf numFmtId="1" fontId="6" fillId="0" borderId="0" xfId="61" applyNumberFormat="1" applyFont="1" applyAlignment="1">
      <alignment/>
      <protection/>
    </xf>
    <xf numFmtId="177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 wrapText="1"/>
    </xf>
    <xf numFmtId="10" fontId="76" fillId="0" borderId="10" xfId="65" applyNumberFormat="1" applyFont="1" applyFill="1" applyBorder="1" applyAlignment="1">
      <alignment vertical="center" wrapText="1"/>
    </xf>
    <xf numFmtId="1" fontId="73" fillId="0" borderId="0" xfId="0" applyNumberFormat="1" applyFont="1" applyAlignment="1">
      <alignment/>
    </xf>
    <xf numFmtId="0" fontId="93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left" vertical="center"/>
    </xf>
    <xf numFmtId="0" fontId="104" fillId="0" borderId="10" xfId="0" applyFont="1" applyFill="1" applyBorder="1" applyAlignment="1">
      <alignment horizontal="right" vertical="center" wrapText="1"/>
    </xf>
    <xf numFmtId="0" fontId="104" fillId="0" borderId="10" xfId="0" applyFont="1" applyFill="1" applyBorder="1" applyAlignment="1">
      <alignment vertical="center" wrapText="1"/>
    </xf>
    <xf numFmtId="1" fontId="104" fillId="0" borderId="10" xfId="0" applyNumberFormat="1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104" fillId="0" borderId="10" xfId="0" applyFont="1" applyFill="1" applyBorder="1" applyAlignment="1">
      <alignment horizontal="right" vertical="center"/>
    </xf>
    <xf numFmtId="0" fontId="95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6" fontId="13" fillId="7" borderId="0" xfId="57" applyNumberFormat="1" applyFont="1" applyFill="1" applyBorder="1" applyAlignment="1">
      <alignment horizontal="right" wrapText="1"/>
      <protection/>
    </xf>
    <xf numFmtId="176" fontId="92" fillId="0" borderId="0" xfId="57" applyNumberFormat="1" applyFont="1" applyBorder="1" applyAlignment="1">
      <alignment horizontal="right" wrapText="1"/>
      <protection/>
    </xf>
    <xf numFmtId="176" fontId="13" fillId="22" borderId="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10" fontId="14" fillId="0" borderId="0" xfId="65" applyNumberFormat="1" applyFont="1" applyAlignment="1">
      <alignment/>
    </xf>
    <xf numFmtId="1" fontId="105" fillId="0" borderId="0" xfId="0" applyNumberFormat="1" applyFont="1" applyAlignment="1">
      <alignment wrapText="1"/>
    </xf>
    <xf numFmtId="0" fontId="105" fillId="0" borderId="0" xfId="0" applyFont="1" applyAlignment="1">
      <alignment wrapText="1"/>
    </xf>
    <xf numFmtId="0" fontId="106" fillId="0" borderId="0" xfId="0" applyFont="1" applyAlignment="1">
      <alignment wrapText="1"/>
    </xf>
    <xf numFmtId="1" fontId="105" fillId="0" borderId="0" xfId="0" applyNumberFormat="1" applyFont="1" applyAlignment="1">
      <alignment horizontal="right" wrapText="1"/>
    </xf>
    <xf numFmtId="10" fontId="106" fillId="0" borderId="10" xfId="65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2" fontId="105" fillId="0" borderId="0" xfId="0" applyNumberFormat="1" applyFont="1" applyAlignment="1">
      <alignment wrapText="1"/>
    </xf>
    <xf numFmtId="10" fontId="1" fillId="0" borderId="0" xfId="65" applyNumberFormat="1" applyFont="1" applyAlignment="1">
      <alignment wrapText="1"/>
    </xf>
    <xf numFmtId="2" fontId="99" fillId="0" borderId="12" xfId="57" applyNumberFormat="1" applyFont="1" applyBorder="1" applyAlignment="1">
      <alignment vertical="center" wrapText="1"/>
      <protection/>
    </xf>
    <xf numFmtId="2" fontId="1" fillId="0" borderId="0" xfId="0" applyNumberFormat="1" applyFont="1" applyAlignment="1">
      <alignment wrapText="1"/>
    </xf>
    <xf numFmtId="2" fontId="107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" fontId="108" fillId="0" borderId="10" xfId="0" applyNumberFormat="1" applyFont="1" applyFill="1" applyBorder="1" applyAlignment="1">
      <alignment vertical="center" wrapText="1"/>
    </xf>
    <xf numFmtId="9" fontId="109" fillId="0" borderId="10" xfId="65" applyFont="1" applyFill="1" applyBorder="1" applyAlignment="1">
      <alignment vertical="center" wrapText="1"/>
    </xf>
    <xf numFmtId="10" fontId="111" fillId="0" borderId="10" xfId="65" applyNumberFormat="1" applyFont="1" applyFill="1" applyBorder="1" applyAlignment="1">
      <alignment vertical="center" wrapText="1"/>
    </xf>
    <xf numFmtId="2" fontId="110" fillId="11" borderId="10" xfId="0" applyNumberFormat="1" applyFont="1" applyFill="1" applyBorder="1" applyAlignment="1">
      <alignment vertical="center" wrapText="1"/>
    </xf>
    <xf numFmtId="0" fontId="93" fillId="26" borderId="10" xfId="0" applyFont="1" applyFill="1" applyBorder="1" applyAlignment="1">
      <alignment vertical="center" wrapText="1"/>
    </xf>
    <xf numFmtId="1" fontId="104" fillId="26" borderId="10" xfId="0" applyNumberFormat="1" applyFont="1" applyFill="1" applyBorder="1" applyAlignment="1">
      <alignment vertical="center" wrapText="1"/>
    </xf>
    <xf numFmtId="0" fontId="96" fillId="26" borderId="10" xfId="57" applyFont="1" applyFill="1" applyBorder="1" applyAlignment="1">
      <alignment horizontal="center" vertical="center" wrapText="1"/>
      <protection/>
    </xf>
    <xf numFmtId="10" fontId="76" fillId="0" borderId="0" xfId="65" applyNumberFormat="1" applyFont="1" applyFill="1" applyAlignment="1">
      <alignment vertical="center" wrapText="1"/>
    </xf>
    <xf numFmtId="177" fontId="76" fillId="0" borderId="0" xfId="0" applyNumberFormat="1" applyFont="1" applyFill="1" applyAlignment="1">
      <alignment vertical="center" wrapText="1"/>
    </xf>
    <xf numFmtId="2" fontId="8" fillId="0" borderId="0" xfId="61" applyNumberFormat="1" applyFont="1" applyBorder="1">
      <alignment/>
      <protection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1" applyNumberFormat="1" applyFont="1" applyAlignment="1">
      <alignment horizontal="center" vertical="center" textRotation="90"/>
      <protection/>
    </xf>
    <xf numFmtId="178" fontId="105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2" fontId="15" fillId="0" borderId="15" xfId="57" applyNumberFormat="1" applyFont="1" applyFill="1" applyBorder="1" applyAlignment="1">
      <alignment wrapText="1"/>
      <protection/>
    </xf>
    <xf numFmtId="2" fontId="15" fillId="0" borderId="14" xfId="57" applyNumberFormat="1" applyFont="1" applyFill="1" applyBorder="1" applyAlignment="1">
      <alignment wrapText="1"/>
      <protection/>
    </xf>
    <xf numFmtId="176" fontId="104" fillId="0" borderId="10" xfId="0" applyNumberFormat="1" applyFont="1" applyFill="1" applyBorder="1" applyAlignment="1">
      <alignment horizontal="right" vertical="center" wrapText="1"/>
    </xf>
    <xf numFmtId="176" fontId="93" fillId="0" borderId="10" xfId="0" applyNumberFormat="1" applyFont="1" applyFill="1" applyBorder="1" applyAlignment="1">
      <alignment horizontal="right" vertical="center" wrapText="1"/>
    </xf>
    <xf numFmtId="176" fontId="104" fillId="0" borderId="10" xfId="0" applyNumberFormat="1" applyFont="1" applyFill="1" applyBorder="1" applyAlignment="1">
      <alignment vertical="center" wrapText="1"/>
    </xf>
    <xf numFmtId="176" fontId="77" fillId="0" borderId="10" xfId="62" applyNumberFormat="1" applyFont="1" applyFill="1" applyBorder="1" applyAlignment="1">
      <alignment horizontal="right" vertical="center" wrapText="1"/>
      <protection/>
    </xf>
    <xf numFmtId="1" fontId="12" fillId="26" borderId="10" xfId="61" applyNumberFormat="1" applyFont="1" applyFill="1" applyBorder="1" applyAlignment="1">
      <alignment horizontal="center" vertical="center" textRotation="90"/>
      <protection/>
    </xf>
    <xf numFmtId="2" fontId="12" fillId="26" borderId="10" xfId="61" applyNumberFormat="1" applyFont="1" applyFill="1" applyBorder="1" applyAlignment="1">
      <alignment horizontal="center" vertical="center" textRotation="90"/>
      <protection/>
    </xf>
    <xf numFmtId="0" fontId="91" fillId="0" borderId="10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112" fillId="26" borderId="10" xfId="0" applyFont="1" applyFill="1" applyBorder="1" applyAlignment="1">
      <alignment horizontal="center" vertical="center" wrapText="1"/>
    </xf>
    <xf numFmtId="0" fontId="112" fillId="26" borderId="10" xfId="0" applyFont="1" applyFill="1" applyBorder="1" applyAlignment="1">
      <alignment horizontal="center" vertical="center" wrapText="1"/>
    </xf>
    <xf numFmtId="0" fontId="71" fillId="11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9" fontId="109" fillId="0" borderId="0" xfId="65" applyFont="1" applyFill="1" applyBorder="1" applyAlignment="1">
      <alignment vertical="center" wrapText="1"/>
    </xf>
    <xf numFmtId="10" fontId="111" fillId="0" borderId="0" xfId="65" applyNumberFormat="1" applyFont="1" applyFill="1" applyBorder="1" applyAlignment="1">
      <alignment vertical="center" wrapText="1"/>
    </xf>
    <xf numFmtId="10" fontId="106" fillId="0" borderId="0" xfId="65" applyNumberFormat="1" applyFont="1" applyFill="1" applyBorder="1" applyAlignment="1">
      <alignment vertical="center" wrapText="1"/>
    </xf>
    <xf numFmtId="10" fontId="76" fillId="0" borderId="0" xfId="65" applyNumberFormat="1" applyFont="1" applyFill="1" applyBorder="1" applyAlignment="1">
      <alignment vertical="center" wrapText="1"/>
    </xf>
    <xf numFmtId="10" fontId="13" fillId="0" borderId="0" xfId="65" applyNumberFormat="1" applyFont="1" applyAlignment="1">
      <alignment/>
    </xf>
    <xf numFmtId="178" fontId="12" fillId="0" borderId="0" xfId="61" applyNumberFormat="1" applyFont="1" applyAlignment="1">
      <alignment horizontal="center" vertical="center" textRotation="90"/>
      <protection/>
    </xf>
    <xf numFmtId="0" fontId="94" fillId="0" borderId="15" xfId="0" applyFont="1" applyFill="1" applyBorder="1" applyAlignment="1">
      <alignment vertical="center" wrapText="1"/>
    </xf>
    <xf numFmtId="0" fontId="10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3" fillId="0" borderId="15" xfId="0" applyFont="1" applyFill="1" applyBorder="1" applyAlignment="1">
      <alignment horizontal="center" vertical="center"/>
    </xf>
    <xf numFmtId="0" fontId="93" fillId="26" borderId="14" xfId="0" applyFont="1" applyFill="1" applyBorder="1" applyAlignment="1">
      <alignment vertical="center" wrapText="1"/>
    </xf>
    <xf numFmtId="1" fontId="36" fillId="26" borderId="10" xfId="0" applyNumberFormat="1" applyFont="1" applyFill="1" applyBorder="1" applyAlignment="1">
      <alignment horizontal="right" vertical="center"/>
    </xf>
    <xf numFmtId="1" fontId="68" fillId="0" borderId="0" xfId="0" applyNumberFormat="1" applyFont="1" applyAlignment="1">
      <alignment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2" fontId="15" fillId="26" borderId="1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2" fontId="13" fillId="0" borderId="0" xfId="57" applyNumberFormat="1" applyFont="1">
      <alignment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176" fontId="21" fillId="0" borderId="0" xfId="57" applyNumberFormat="1" applyFont="1">
      <alignment/>
      <protection/>
    </xf>
    <xf numFmtId="0" fontId="93" fillId="0" borderId="17" xfId="0" applyFont="1" applyFill="1" applyBorder="1" applyAlignment="1">
      <alignment horizontal="left" vertical="center"/>
    </xf>
    <xf numFmtId="0" fontId="104" fillId="0" borderId="17" xfId="0" applyFont="1" applyFill="1" applyBorder="1" applyAlignment="1">
      <alignment horizontal="right" vertical="center"/>
    </xf>
    <xf numFmtId="0" fontId="104" fillId="0" borderId="17" xfId="0" applyFont="1" applyFill="1" applyBorder="1" applyAlignment="1">
      <alignment horizontal="right" vertical="center" wrapText="1"/>
    </xf>
    <xf numFmtId="0" fontId="93" fillId="0" borderId="17" xfId="0" applyFont="1" applyFill="1" applyBorder="1" applyAlignment="1">
      <alignment vertical="center" wrapText="1"/>
    </xf>
    <xf numFmtId="0" fontId="104" fillId="0" borderId="17" xfId="0" applyFont="1" applyFill="1" applyBorder="1" applyAlignment="1">
      <alignment vertical="center" wrapText="1"/>
    </xf>
    <xf numFmtId="0" fontId="120" fillId="0" borderId="12" xfId="57" applyFont="1" applyBorder="1" applyAlignment="1">
      <alignment vertical="center" wrapText="1"/>
      <protection/>
    </xf>
    <xf numFmtId="10" fontId="12" fillId="0" borderId="0" xfId="65" applyNumberFormat="1" applyFont="1" applyBorder="1" applyAlignment="1">
      <alignment horizontal="center" vertical="center" textRotation="90"/>
    </xf>
    <xf numFmtId="0" fontId="8" fillId="0" borderId="0" xfId="61" applyFont="1" applyBorder="1">
      <alignment/>
      <protection/>
    </xf>
    <xf numFmtId="0" fontId="6" fillId="0" borderId="0" xfId="61" applyFont="1" applyBorder="1">
      <alignment/>
      <protection/>
    </xf>
    <xf numFmtId="176" fontId="8" fillId="0" borderId="0" xfId="61" applyNumberFormat="1" applyFont="1" applyBorder="1" applyAlignment="1">
      <alignment/>
      <protection/>
    </xf>
    <xf numFmtId="1" fontId="8" fillId="0" borderId="0" xfId="61" applyNumberFormat="1" applyFont="1" applyBorder="1">
      <alignment/>
      <protection/>
    </xf>
    <xf numFmtId="10" fontId="18" fillId="0" borderId="0" xfId="65" applyNumberFormat="1" applyFont="1" applyBorder="1" applyAlignment="1">
      <alignment horizontal="center"/>
    </xf>
    <xf numFmtId="0" fontId="84" fillId="0" borderId="0" xfId="0" applyFont="1" applyAlignment="1">
      <alignment horizontal="right"/>
    </xf>
    <xf numFmtId="0" fontId="120" fillId="0" borderId="0" xfId="57" applyFont="1" applyAlignment="1">
      <alignment vertical="center"/>
      <protection/>
    </xf>
    <xf numFmtId="1" fontId="28" fillId="0" borderId="18" xfId="57" applyNumberFormat="1" applyFont="1" applyFill="1" applyBorder="1" applyAlignment="1">
      <alignment vertical="center"/>
      <protection/>
    </xf>
    <xf numFmtId="0" fontId="16" fillId="0" borderId="19" xfId="57" applyFont="1" applyFill="1" applyBorder="1" applyAlignment="1">
      <alignment horizontal="center" vertical="center" wrapText="1"/>
      <protection/>
    </xf>
    <xf numFmtId="0" fontId="16" fillId="0" borderId="20" xfId="57" applyFont="1" applyFill="1" applyBorder="1" applyAlignment="1">
      <alignment horizontal="center" vertical="center" wrapText="1"/>
      <protection/>
    </xf>
    <xf numFmtId="0" fontId="16" fillId="0" borderId="21" xfId="57" applyFont="1" applyFill="1" applyBorder="1" applyAlignment="1">
      <alignment horizontal="center" vertical="center" wrapText="1"/>
      <protection/>
    </xf>
    <xf numFmtId="0" fontId="19" fillId="0" borderId="19" xfId="57" applyFont="1" applyFill="1" applyBorder="1" applyAlignment="1">
      <alignment horizontal="center" vertical="center" wrapText="1"/>
      <protection/>
    </xf>
    <xf numFmtId="0" fontId="19" fillId="0" borderId="21" xfId="57" applyFont="1" applyFill="1" applyBorder="1" applyAlignment="1">
      <alignment horizontal="center" vertical="center" wrapText="1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176" fontId="121" fillId="0" borderId="15" xfId="0" applyNumberFormat="1" applyFont="1" applyBorder="1" applyAlignment="1">
      <alignment horizontal="right"/>
    </xf>
    <xf numFmtId="176" fontId="121" fillId="0" borderId="14" xfId="0" applyNumberFormat="1" applyFont="1" applyBorder="1" applyAlignment="1">
      <alignment horizontal="right"/>
    </xf>
    <xf numFmtId="2" fontId="13" fillId="7" borderId="15" xfId="57" applyNumberFormat="1" applyFont="1" applyFill="1" applyBorder="1" applyAlignment="1">
      <alignment horizontal="right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9" fontId="76" fillId="0" borderId="0" xfId="65" applyFont="1" applyFill="1" applyAlignment="1">
      <alignment vertical="center" wrapText="1"/>
    </xf>
    <xf numFmtId="176" fontId="76" fillId="0" borderId="0" xfId="0" applyNumberFormat="1" applyFont="1" applyFill="1" applyAlignment="1">
      <alignment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3" fillId="26" borderId="10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2" fillId="11" borderId="1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95" fillId="0" borderId="0" xfId="57" applyFont="1" applyAlignment="1">
      <alignment horizontal="right"/>
      <protection/>
    </xf>
    <xf numFmtId="0" fontId="1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6" fillId="0" borderId="27" xfId="57" applyFont="1" applyFill="1" applyBorder="1" applyAlignment="1">
      <alignment horizontal="center" vertical="center" wrapText="1"/>
      <protection/>
    </xf>
    <xf numFmtId="0" fontId="16" fillId="0" borderId="28" xfId="57" applyFont="1" applyFill="1" applyBorder="1" applyAlignment="1">
      <alignment horizontal="center" vertical="center" wrapText="1"/>
      <protection/>
    </xf>
    <xf numFmtId="0" fontId="16" fillId="0" borderId="13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26" borderId="19" xfId="57" applyFont="1" applyFill="1" applyBorder="1" applyAlignment="1">
      <alignment horizontal="center" vertical="center" wrapText="1"/>
      <protection/>
    </xf>
    <xf numFmtId="0" fontId="16" fillId="26" borderId="20" xfId="57" applyFont="1" applyFill="1" applyBorder="1" applyAlignment="1">
      <alignment horizontal="center" vertical="center" wrapText="1"/>
      <protection/>
    </xf>
    <xf numFmtId="0" fontId="16" fillId="26" borderId="21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6" fillId="0" borderId="17" xfId="61" applyFont="1" applyBorder="1" applyAlignment="1">
      <alignment horizontal="center" vertical="center" wrapText="1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3" fillId="0" borderId="0" xfId="61" applyFont="1" applyAlignment="1">
      <alignment horizontal="center"/>
      <protection/>
    </xf>
    <xf numFmtId="0" fontId="82" fillId="0" borderId="22" xfId="61" applyFont="1" applyBorder="1" applyAlignment="1">
      <alignment horizontal="center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82" fillId="0" borderId="0" xfId="61" applyFont="1" applyBorder="1" applyAlignment="1">
      <alignment horizontal="center"/>
      <protection/>
    </xf>
    <xf numFmtId="0" fontId="27" fillId="0" borderId="15" xfId="61" applyFont="1" applyBorder="1" applyAlignment="1">
      <alignment horizontal="center"/>
      <protection/>
    </xf>
    <xf numFmtId="0" fontId="27" fillId="0" borderId="14" xfId="61" applyFont="1" applyBorder="1" applyAlignment="1">
      <alignment horizontal="center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20" fillId="0" borderId="20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6" fillId="0" borderId="27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23" xfId="61" applyFont="1" applyBorder="1" applyAlignment="1">
      <alignment horizontal="center" vertical="center" wrapText="1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82" fillId="0" borderId="0" xfId="61" applyFont="1" applyFill="1" applyBorder="1" applyAlignment="1">
      <alignment horizontal="center"/>
      <protection/>
    </xf>
    <xf numFmtId="10" fontId="12" fillId="0" borderId="0" xfId="65" applyNumberFormat="1" applyFont="1" applyBorder="1" applyAlignment="1">
      <alignment horizontal="center" vertical="center" textRotation="90"/>
    </xf>
    <xf numFmtId="1" fontId="12" fillId="0" borderId="10" xfId="61" applyNumberFormat="1" applyFont="1" applyBorder="1" applyAlignment="1">
      <alignment horizontal="center" vertical="center" textRotation="90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41" fillId="7" borderId="10" xfId="60" applyFont="1" applyFill="1" applyBorder="1" applyAlignment="1">
      <alignment horizontal="center" vertical="center" wrapText="1"/>
      <protection/>
    </xf>
    <xf numFmtId="0" fontId="34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1" fillId="25" borderId="10" xfId="60" applyFont="1" applyFill="1" applyBorder="1" applyAlignment="1">
      <alignment horizontal="center" vertical="center" wrapText="1"/>
      <protection/>
    </xf>
    <xf numFmtId="0" fontId="40" fillId="25" borderId="10" xfId="60" applyFont="1" applyFill="1" applyBorder="1" applyAlignment="1">
      <alignment horizontal="center" vertical="center" wrapText="1"/>
      <protection/>
    </xf>
    <xf numFmtId="0" fontId="41" fillId="4" borderId="15" xfId="60" applyFont="1" applyFill="1" applyBorder="1" applyAlignment="1">
      <alignment horizontal="center" vertical="center" wrapText="1"/>
      <protection/>
    </xf>
    <xf numFmtId="0" fontId="41" fillId="4" borderId="14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100" fillId="0" borderId="17" xfId="60" applyFont="1" applyBorder="1" applyAlignment="1">
      <alignment horizontal="center" vertical="center" wrapText="1"/>
      <protection/>
    </xf>
    <xf numFmtId="0" fontId="100" fillId="0" borderId="20" xfId="60" applyFont="1" applyBorder="1" applyAlignment="1">
      <alignment horizontal="center" vertical="center" wrapText="1"/>
      <protection/>
    </xf>
    <xf numFmtId="0" fontId="100" fillId="0" borderId="16" xfId="60" applyFont="1" applyBorder="1" applyAlignment="1">
      <alignment horizontal="center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0" fontId="40" fillId="0" borderId="20" xfId="60" applyFont="1" applyBorder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40" fillId="4" borderId="15" xfId="60" applyFont="1" applyFill="1" applyBorder="1" applyAlignment="1">
      <alignment horizontal="center" vertical="center" wrapText="1"/>
      <protection/>
    </xf>
    <xf numFmtId="0" fontId="40" fillId="4" borderId="14" xfId="60" applyFont="1" applyFill="1" applyBorder="1" applyAlignment="1">
      <alignment horizontal="center"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5" fillId="0" borderId="0" xfId="60" applyFont="1" applyAlignment="1">
      <alignment horizontal="center" vertical="center" wrapText="1"/>
      <protection/>
    </xf>
    <xf numFmtId="0" fontId="41" fillId="24" borderId="15" xfId="60" applyFont="1" applyFill="1" applyBorder="1" applyAlignment="1">
      <alignment horizontal="center" vertical="center" wrapText="1"/>
      <protection/>
    </xf>
    <xf numFmtId="0" fontId="41" fillId="24" borderId="23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/>
      <protection/>
    </xf>
    <xf numFmtId="9" fontId="12" fillId="0" borderId="0" xfId="65" applyFont="1" applyBorder="1" applyAlignment="1">
      <alignment horizontal="center" vertical="center" textRotation="90"/>
    </xf>
    <xf numFmtId="1" fontId="6" fillId="0" borderId="0" xfId="61" applyNumberFormat="1" applyFont="1" applyBorder="1">
      <alignment/>
      <protection/>
    </xf>
    <xf numFmtId="1" fontId="101" fillId="0" borderId="0" xfId="61" applyNumberFormat="1" applyFont="1" applyBorder="1" applyAlignment="1">
      <alignment/>
      <protection/>
    </xf>
    <xf numFmtId="1" fontId="84" fillId="0" borderId="0" xfId="61" applyNumberFormat="1" applyFont="1" applyBorder="1" applyAlignment="1">
      <alignment/>
      <protection/>
    </xf>
    <xf numFmtId="1" fontId="15" fillId="0" borderId="0" xfId="61" applyNumberFormat="1" applyFont="1" applyBorder="1" applyAlignment="1">
      <alignment horizontal="center"/>
      <protection/>
    </xf>
    <xf numFmtId="1" fontId="73" fillId="0" borderId="0" xfId="0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828675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981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ct-09%20Jalpaig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egs-4\e\Progress%20Report\Monthly%20Report\Blockwise\2010-11\May'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"/>
      <sheetName val="Part-IV"/>
      <sheetName val="Part-V-A"/>
      <sheetName val="Part-V-B"/>
    </sheetNames>
    <sheetDataSet>
      <sheetData sheetId="0">
        <row r="12">
          <cell r="O12">
            <v>0.14313</v>
          </cell>
          <cell r="P12">
            <v>0.6726238999999999</v>
          </cell>
        </row>
        <row r="13">
          <cell r="O13">
            <v>0.3666092682926829</v>
          </cell>
          <cell r="P13">
            <v>1.183519268292683</v>
          </cell>
        </row>
        <row r="14">
          <cell r="O14">
            <v>0.87984</v>
          </cell>
          <cell r="P14">
            <v>3.10743</v>
          </cell>
        </row>
        <row r="15">
          <cell r="O15">
            <v>0.40455</v>
          </cell>
          <cell r="P15">
            <v>1.5166499999999998</v>
          </cell>
        </row>
        <row r="16">
          <cell r="O16">
            <v>0.21939099999999997</v>
          </cell>
          <cell r="P16">
            <v>0.615611</v>
          </cell>
        </row>
        <row r="17">
          <cell r="O17">
            <v>0.5996614506172839</v>
          </cell>
          <cell r="P17">
            <v>2.3986458024691357</v>
          </cell>
        </row>
        <row r="18">
          <cell r="O18">
            <v>0.20253</v>
          </cell>
          <cell r="P18">
            <v>0.69133</v>
          </cell>
        </row>
        <row r="19">
          <cell r="O19">
            <v>0.22562</v>
          </cell>
          <cell r="P19">
            <v>0.7581499999999999</v>
          </cell>
        </row>
        <row r="20">
          <cell r="O20">
            <v>0.11265</v>
          </cell>
          <cell r="P20">
            <v>0.70042</v>
          </cell>
        </row>
        <row r="21">
          <cell r="O21">
            <v>0.31314</v>
          </cell>
          <cell r="P21">
            <v>2.3358999999999996</v>
          </cell>
        </row>
        <row r="22">
          <cell r="O22">
            <v>0</v>
          </cell>
          <cell r="P22">
            <v>0</v>
          </cell>
        </row>
        <row r="23">
          <cell r="P23">
            <v>0.3857598</v>
          </cell>
        </row>
        <row r="24">
          <cell r="P24">
            <v>0.21566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5"/>
  <sheetViews>
    <sheetView tabSelected="1" view="pageBreakPreview" zoomScale="70" zoomScaleNormal="70" zoomScaleSheetLayoutView="70" zoomScalePageLayoutView="0" workbookViewId="0" topLeftCell="A1">
      <selection activeCell="D31" sqref="D31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8.7109375" style="1" customWidth="1"/>
    <col min="4" max="7" width="9.00390625" style="1" customWidth="1"/>
    <col min="8" max="8" width="11.421875" style="1" customWidth="1"/>
    <col min="9" max="9" width="12.00390625" style="214" customWidth="1"/>
    <col min="10" max="10" width="11.8515625" style="1" customWidth="1"/>
    <col min="11" max="11" width="10.140625" style="1" customWidth="1"/>
    <col min="12" max="12" width="11.28125" style="214" customWidth="1"/>
    <col min="13" max="13" width="9.57421875" style="1" customWidth="1"/>
    <col min="14" max="14" width="9.7109375" style="1" customWidth="1"/>
    <col min="15" max="15" width="9.421875" style="1" customWidth="1"/>
    <col min="16" max="16" width="10.00390625" style="1" customWidth="1"/>
    <col min="17" max="18" width="9.421875" style="1" customWidth="1"/>
    <col min="19" max="19" width="9.28125" style="1" customWidth="1"/>
    <col min="20" max="20" width="8.7109375" style="1" customWidth="1"/>
    <col min="21" max="21" width="8.28125" style="1" customWidth="1"/>
    <col min="22" max="22" width="9.140625" style="1" customWidth="1"/>
    <col min="23" max="23" width="11.57421875" style="1" bestFit="1" customWidth="1"/>
    <col min="24" max="28" width="11.57421875" style="1" hidden="1" customWidth="1"/>
    <col min="29" max="30" width="9.140625" style="1" customWidth="1"/>
    <col min="31" max="37" width="9.140625" style="1" hidden="1" customWidth="1"/>
    <col min="38" max="16384" width="9.140625" style="1" customWidth="1"/>
  </cols>
  <sheetData>
    <row r="1" spans="1:20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49"/>
      <c r="Q1" s="349"/>
      <c r="R1" s="349"/>
      <c r="S1" s="349"/>
      <c r="T1" s="2"/>
    </row>
    <row r="2" spans="1:21" s="4" customFormat="1" ht="31.5" customHeight="1">
      <c r="A2" s="350" t="s">
        <v>138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</row>
    <row r="3" spans="1:19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s="4" customFormat="1" ht="17.25" customHeight="1">
      <c r="A4" s="322" t="s">
        <v>37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</row>
    <row r="5" spans="1:19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21" ht="18">
      <c r="A6" s="323" t="s">
        <v>139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</row>
    <row r="7" spans="1:21" ht="16.5">
      <c r="A7" s="26"/>
      <c r="T7" s="324" t="s">
        <v>21</v>
      </c>
      <c r="U7" s="324"/>
    </row>
    <row r="8" spans="1:21" s="153" customFormat="1" ht="16.5">
      <c r="A8" s="338">
        <v>1</v>
      </c>
      <c r="B8" s="338">
        <v>2</v>
      </c>
      <c r="C8" s="152"/>
      <c r="D8" s="338">
        <v>3</v>
      </c>
      <c r="E8" s="338"/>
      <c r="F8" s="338"/>
      <c r="G8" s="338"/>
      <c r="H8" s="333">
        <v>4</v>
      </c>
      <c r="I8" s="339">
        <v>5</v>
      </c>
      <c r="J8" s="338">
        <v>6</v>
      </c>
      <c r="K8" s="338">
        <v>7</v>
      </c>
      <c r="L8" s="339">
        <v>8</v>
      </c>
      <c r="M8" s="346">
        <v>9</v>
      </c>
      <c r="N8" s="347"/>
      <c r="O8" s="347"/>
      <c r="P8" s="347"/>
      <c r="Q8" s="348"/>
      <c r="R8" s="248"/>
      <c r="S8" s="338">
        <v>10</v>
      </c>
      <c r="T8" s="338">
        <v>11</v>
      </c>
      <c r="U8" s="338">
        <v>12</v>
      </c>
    </row>
    <row r="9" spans="1:21" s="153" customFormat="1" ht="16.5">
      <c r="A9" s="338"/>
      <c r="B9" s="338"/>
      <c r="C9" s="152"/>
      <c r="D9" s="152" t="s">
        <v>16</v>
      </c>
      <c r="E9" s="152" t="s">
        <v>17</v>
      </c>
      <c r="F9" s="152" t="s">
        <v>18</v>
      </c>
      <c r="G9" s="152" t="s">
        <v>19</v>
      </c>
      <c r="H9" s="334"/>
      <c r="I9" s="339">
        <v>5</v>
      </c>
      <c r="J9" s="338">
        <v>6</v>
      </c>
      <c r="K9" s="338">
        <v>7</v>
      </c>
      <c r="L9" s="339">
        <v>8</v>
      </c>
      <c r="M9" s="152" t="s">
        <v>16</v>
      </c>
      <c r="N9" s="152" t="s">
        <v>17</v>
      </c>
      <c r="O9" s="152" t="s">
        <v>18</v>
      </c>
      <c r="P9" s="152" t="s">
        <v>19</v>
      </c>
      <c r="Q9" s="152" t="s">
        <v>20</v>
      </c>
      <c r="R9" s="152"/>
      <c r="S9" s="338"/>
      <c r="T9" s="338"/>
      <c r="U9" s="338"/>
    </row>
    <row r="10" spans="1:28" s="44" customFormat="1" ht="57" customHeight="1">
      <c r="A10" s="337" t="s">
        <v>0</v>
      </c>
      <c r="B10" s="337" t="s">
        <v>22</v>
      </c>
      <c r="C10" s="335" t="s">
        <v>105</v>
      </c>
      <c r="D10" s="337" t="s">
        <v>1</v>
      </c>
      <c r="E10" s="337"/>
      <c r="F10" s="337"/>
      <c r="G10" s="337"/>
      <c r="H10" s="331" t="s">
        <v>6</v>
      </c>
      <c r="I10" s="340" t="s">
        <v>7</v>
      </c>
      <c r="J10" s="337" t="s">
        <v>8</v>
      </c>
      <c r="K10" s="337" t="s">
        <v>9</v>
      </c>
      <c r="L10" s="340" t="s">
        <v>10</v>
      </c>
      <c r="M10" s="341" t="s">
        <v>11</v>
      </c>
      <c r="N10" s="342"/>
      <c r="O10" s="342"/>
      <c r="P10" s="342"/>
      <c r="Q10" s="342"/>
      <c r="R10" s="343"/>
      <c r="S10" s="337" t="s">
        <v>13</v>
      </c>
      <c r="T10" s="337" t="s">
        <v>14</v>
      </c>
      <c r="U10" s="337" t="s">
        <v>15</v>
      </c>
      <c r="V10" s="345" t="s">
        <v>107</v>
      </c>
      <c r="W10" s="344" t="s">
        <v>108</v>
      </c>
      <c r="X10" s="279"/>
      <c r="Y10" s="279"/>
      <c r="Z10" s="279"/>
      <c r="AA10" s="279"/>
      <c r="AB10" s="279"/>
    </row>
    <row r="11" spans="1:28" s="44" customFormat="1" ht="111.75" customHeight="1">
      <c r="A11" s="337"/>
      <c r="B11" s="337"/>
      <c r="C11" s="336"/>
      <c r="D11" s="43" t="s">
        <v>2</v>
      </c>
      <c r="E11" s="43" t="s">
        <v>3</v>
      </c>
      <c r="F11" s="43" t="s">
        <v>4</v>
      </c>
      <c r="G11" s="43" t="s">
        <v>5</v>
      </c>
      <c r="H11" s="332"/>
      <c r="I11" s="340"/>
      <c r="J11" s="337"/>
      <c r="K11" s="337"/>
      <c r="L11" s="340"/>
      <c r="M11" s="43" t="s">
        <v>2</v>
      </c>
      <c r="N11" s="43" t="s">
        <v>3</v>
      </c>
      <c r="O11" s="43" t="s">
        <v>4</v>
      </c>
      <c r="P11" s="43" t="s">
        <v>5</v>
      </c>
      <c r="Q11" s="43" t="s">
        <v>12</v>
      </c>
      <c r="R11" s="43" t="s">
        <v>121</v>
      </c>
      <c r="S11" s="337"/>
      <c r="T11" s="337"/>
      <c r="U11" s="337"/>
      <c r="V11" s="345"/>
      <c r="W11" s="344"/>
      <c r="X11" s="279"/>
      <c r="Y11" s="279"/>
      <c r="Z11" s="279"/>
      <c r="AA11" s="279"/>
      <c r="AB11" s="279"/>
    </row>
    <row r="12" spans="1:28" s="278" customFormat="1" ht="15.75">
      <c r="A12" s="272">
        <v>1</v>
      </c>
      <c r="B12" s="272">
        <v>2</v>
      </c>
      <c r="C12" s="273"/>
      <c r="D12" s="272" t="s">
        <v>123</v>
      </c>
      <c r="E12" s="272" t="s">
        <v>124</v>
      </c>
      <c r="F12" s="272" t="s">
        <v>125</v>
      </c>
      <c r="G12" s="272" t="s">
        <v>126</v>
      </c>
      <c r="H12" s="273">
        <v>4</v>
      </c>
      <c r="I12" s="274">
        <v>5</v>
      </c>
      <c r="J12" s="272">
        <v>6</v>
      </c>
      <c r="K12" s="272">
        <v>7</v>
      </c>
      <c r="L12" s="275">
        <v>8</v>
      </c>
      <c r="M12" s="272" t="s">
        <v>127</v>
      </c>
      <c r="N12" s="272" t="s">
        <v>128</v>
      </c>
      <c r="O12" s="272" t="s">
        <v>129</v>
      </c>
      <c r="P12" s="272" t="s">
        <v>130</v>
      </c>
      <c r="Q12" s="272" t="s">
        <v>131</v>
      </c>
      <c r="R12" s="272" t="s">
        <v>122</v>
      </c>
      <c r="S12" s="272">
        <v>10</v>
      </c>
      <c r="T12" s="272">
        <v>11</v>
      </c>
      <c r="U12" s="272">
        <v>12</v>
      </c>
      <c r="V12" s="276"/>
      <c r="W12" s="277"/>
      <c r="X12" s="280"/>
      <c r="Y12" s="280"/>
      <c r="Z12" s="280"/>
      <c r="AA12" s="280"/>
      <c r="AB12" s="280"/>
    </row>
    <row r="13" spans="1:49" s="223" customFormat="1" ht="26.25" customHeight="1">
      <c r="A13" s="218">
        <v>1</v>
      </c>
      <c r="B13" s="219" t="s">
        <v>23</v>
      </c>
      <c r="C13" s="220">
        <v>39654</v>
      </c>
      <c r="D13" s="220">
        <f>20950-285</f>
        <v>20665</v>
      </c>
      <c r="E13" s="220">
        <v>8896</v>
      </c>
      <c r="F13" s="220">
        <v>10093</v>
      </c>
      <c r="G13" s="182">
        <f aca="true" t="shared" si="0" ref="G13:G25">SUM(D13:F13)</f>
        <v>39654</v>
      </c>
      <c r="H13" s="221">
        <v>7125</v>
      </c>
      <c r="I13" s="292"/>
      <c r="J13" s="222">
        <v>7119</v>
      </c>
      <c r="K13" s="221">
        <v>3145</v>
      </c>
      <c r="L13" s="254"/>
      <c r="M13" s="266">
        <v>1.27777</v>
      </c>
      <c r="N13" s="266">
        <v>0.46754</v>
      </c>
      <c r="O13" s="266">
        <v>0.4235</v>
      </c>
      <c r="P13" s="267">
        <f>SUM(M13:O13)</f>
        <v>2.16881</v>
      </c>
      <c r="Q13" s="268">
        <v>0.81222</v>
      </c>
      <c r="R13" s="268">
        <v>0.11532</v>
      </c>
      <c r="S13" s="221">
        <v>0</v>
      </c>
      <c r="T13" s="221">
        <v>954</v>
      </c>
      <c r="U13" s="221">
        <v>21</v>
      </c>
      <c r="V13" s="249">
        <f aca="true" t="shared" si="1" ref="V13:V26">(P13*100000)/J13</f>
        <v>30.465093411996065</v>
      </c>
      <c r="W13" s="250">
        <f aca="true" t="shared" si="2" ref="W13:W26">Q13/P13</f>
        <v>0.3745003020089358</v>
      </c>
      <c r="X13" s="281">
        <f aca="true" t="shared" si="3" ref="X13:X22">Q13/P13</f>
        <v>0.3745003020089358</v>
      </c>
      <c r="Y13" s="281">
        <f aca="true" t="shared" si="4" ref="Y13:Y22">R13/O13</f>
        <v>0.2723022432113341</v>
      </c>
      <c r="Z13" s="223">
        <f>ROUND(X13*'[2]Part-I'!P12,5)</f>
        <v>0.2519</v>
      </c>
      <c r="AA13" s="223">
        <f>ROUND(Y13*'[2]Part-I'!O12,5)</f>
        <v>0.03897</v>
      </c>
      <c r="AB13" s="223">
        <v>114.88066078375068</v>
      </c>
      <c r="AC13" s="223">
        <f>'Part-II'!K13/'Part-I'!P13</f>
        <v>114.88095776024639</v>
      </c>
      <c r="AD13" s="223">
        <f>'Part-II'!K13/'Part-I'!AB13</f>
        <v>2.168815606562404</v>
      </c>
      <c r="AL13" s="223">
        <f>M13/$P13</f>
        <v>0.5891571875821303</v>
      </c>
      <c r="AM13" s="223">
        <f>N13/$P13</f>
        <v>0.21557443943913943</v>
      </c>
      <c r="AN13" s="223">
        <f>O13/$P13</f>
        <v>0.19526837297873026</v>
      </c>
      <c r="AO13" s="223">
        <f>ROUND($AD13*AL13,5)</f>
        <v>1.27777</v>
      </c>
      <c r="AP13" s="223">
        <f>ROUND($AD13*AM13,5)</f>
        <v>0.46754</v>
      </c>
      <c r="AQ13" s="223">
        <f>ROUND($AD13*AN13,5)</f>
        <v>0.4235</v>
      </c>
      <c r="AR13" s="329">
        <v>0.2723</v>
      </c>
      <c r="AS13" s="329">
        <v>0.3745</v>
      </c>
      <c r="AT13" s="223">
        <f>ROUND(P13*AS13,5)</f>
        <v>0.81222</v>
      </c>
      <c r="AU13" s="223">
        <v>0.81222</v>
      </c>
      <c r="AV13" s="330">
        <f>AU13-Q13</f>
        <v>0</v>
      </c>
      <c r="AW13" s="223">
        <f>ROUND(O13*AR13,5)</f>
        <v>0.11532</v>
      </c>
    </row>
    <row r="14" spans="1:49" s="223" customFormat="1" ht="26.25" customHeight="1">
      <c r="A14" s="218">
        <v>2</v>
      </c>
      <c r="B14" s="219" t="s">
        <v>24</v>
      </c>
      <c r="C14" s="224">
        <v>41382</v>
      </c>
      <c r="D14" s="220">
        <v>19700</v>
      </c>
      <c r="E14" s="220">
        <v>9478</v>
      </c>
      <c r="F14" s="220">
        <v>12204</v>
      </c>
      <c r="G14" s="182">
        <f t="shared" si="0"/>
        <v>41382</v>
      </c>
      <c r="H14" s="221">
        <v>7725</v>
      </c>
      <c r="I14" s="292"/>
      <c r="J14" s="222">
        <v>6836</v>
      </c>
      <c r="K14" s="221">
        <v>1424</v>
      </c>
      <c r="L14" s="254"/>
      <c r="M14" s="266">
        <v>0.73496</v>
      </c>
      <c r="N14" s="266">
        <v>0.24133</v>
      </c>
      <c r="O14" s="266">
        <v>1.2716</v>
      </c>
      <c r="P14" s="267">
        <f aca="true" t="shared" si="5" ref="P14:P25">SUM(M14:O14)</f>
        <v>2.24789</v>
      </c>
      <c r="Q14" s="268">
        <v>0.69595</v>
      </c>
      <c r="R14" s="268">
        <v>0.14178</v>
      </c>
      <c r="S14" s="221">
        <v>0</v>
      </c>
      <c r="T14" s="222">
        <v>245</v>
      </c>
      <c r="U14" s="221">
        <v>24</v>
      </c>
      <c r="V14" s="249">
        <f t="shared" si="1"/>
        <v>32.88311878291398</v>
      </c>
      <c r="W14" s="250">
        <f t="shared" si="2"/>
        <v>0.3096014484694536</v>
      </c>
      <c r="X14" s="281">
        <f t="shared" si="3"/>
        <v>0.3096014484694536</v>
      </c>
      <c r="Y14" s="281">
        <f t="shared" si="4"/>
        <v>0.11149732620320854</v>
      </c>
      <c r="Z14" s="223">
        <f>ROUND(X14*'[2]Part-I'!P13,5)</f>
        <v>0.36642</v>
      </c>
      <c r="AA14" s="223">
        <f>ROUND(Y14*'[2]Part-I'!O13,5)</f>
        <v>0.04088</v>
      </c>
      <c r="AB14" s="223">
        <v>146.13720952178542</v>
      </c>
      <c r="AC14" s="223">
        <f>'Part-II'!K14/'Part-I'!P14</f>
        <v>146.13733323249804</v>
      </c>
      <c r="AD14" s="223">
        <f>'Part-II'!K14/'Part-I'!AB14</f>
        <v>2.2478919029244824</v>
      </c>
      <c r="AE14" s="223">
        <v>5.216159999999999</v>
      </c>
      <c r="AF14" s="256">
        <v>0.5016800164000914</v>
      </c>
      <c r="AG14" s="223">
        <f>'Part-II'!K14/'Part-I'!AE14</f>
        <v>62.97748727032915</v>
      </c>
      <c r="AH14" s="223">
        <v>9.44565</v>
      </c>
      <c r="AI14" s="257">
        <v>0.8427599999999984</v>
      </c>
      <c r="AL14" s="223">
        <f aca="true" t="shared" si="6" ref="AL14:AL25">M14/$P14</f>
        <v>0.32695550049157207</v>
      </c>
      <c r="AM14" s="223">
        <f aca="true" t="shared" si="7" ref="AM14:AM25">N14/$P14</f>
        <v>0.10735845615221386</v>
      </c>
      <c r="AN14" s="223">
        <f aca="true" t="shared" si="8" ref="AN14:AN25">O14/$P14</f>
        <v>0.5656860433562141</v>
      </c>
      <c r="AO14" s="223">
        <f aca="true" t="shared" si="9" ref="AO14:AO25">ROUND($AD14*AL14,5)</f>
        <v>0.73496</v>
      </c>
      <c r="AP14" s="223">
        <f aca="true" t="shared" si="10" ref="AP14:AP25">ROUND($AD14*AM14,5)</f>
        <v>0.24133</v>
      </c>
      <c r="AQ14" s="223">
        <f aca="true" t="shared" si="11" ref="AQ14:AQ25">ROUND($AD14*AN14,5)</f>
        <v>1.2716</v>
      </c>
      <c r="AR14" s="329">
        <v>0.1115</v>
      </c>
      <c r="AS14" s="329">
        <v>0.3096</v>
      </c>
      <c r="AT14" s="223">
        <f aca="true" t="shared" si="12" ref="AT14:AT25">ROUND(P14*AS14,5)</f>
        <v>0.69595</v>
      </c>
      <c r="AU14" s="223">
        <v>0.69595</v>
      </c>
      <c r="AV14" s="330">
        <f aca="true" t="shared" si="13" ref="AV14:AV25">AU14-Q14</f>
        <v>0</v>
      </c>
      <c r="AW14" s="223">
        <f aca="true" t="shared" si="14" ref="AW14:AW25">ROUND(O14*AR14,5)</f>
        <v>0.14178</v>
      </c>
    </row>
    <row r="15" spans="1:49" s="223" customFormat="1" ht="26.25" customHeight="1">
      <c r="A15" s="218">
        <v>3</v>
      </c>
      <c r="B15" s="219" t="s">
        <v>25</v>
      </c>
      <c r="C15" s="224">
        <v>76270</v>
      </c>
      <c r="D15" s="220">
        <v>38793</v>
      </c>
      <c r="E15" s="220">
        <v>16434</v>
      </c>
      <c r="F15" s="220">
        <v>21043</v>
      </c>
      <c r="G15" s="182">
        <f t="shared" si="0"/>
        <v>76270</v>
      </c>
      <c r="H15" s="221">
        <v>12978</v>
      </c>
      <c r="I15" s="292"/>
      <c r="J15" s="222">
        <v>12841</v>
      </c>
      <c r="K15" s="221">
        <v>6121</v>
      </c>
      <c r="L15" s="254"/>
      <c r="M15" s="266">
        <v>4.67775</v>
      </c>
      <c r="N15" s="266">
        <v>1.39978</v>
      </c>
      <c r="O15" s="266">
        <v>2.31303</v>
      </c>
      <c r="P15" s="267">
        <f t="shared" si="5"/>
        <v>8.390559999999999</v>
      </c>
      <c r="Q15" s="268">
        <v>2.60527</v>
      </c>
      <c r="R15" s="268">
        <v>0.49823</v>
      </c>
      <c r="S15" s="221">
        <v>0</v>
      </c>
      <c r="T15" s="222">
        <v>887</v>
      </c>
      <c r="U15" s="221">
        <v>27</v>
      </c>
      <c r="V15" s="249">
        <f t="shared" si="1"/>
        <v>65.34195156140487</v>
      </c>
      <c r="W15" s="250">
        <f t="shared" si="2"/>
        <v>0.3105001334833432</v>
      </c>
      <c r="X15" s="281">
        <f t="shared" si="3"/>
        <v>0.3105001334833432</v>
      </c>
      <c r="Y15" s="281">
        <f t="shared" si="4"/>
        <v>0.21540144312870996</v>
      </c>
      <c r="Z15" s="223">
        <f>ROUND(X15*'[2]Part-I'!P14,5)</f>
        <v>0.96486</v>
      </c>
      <c r="AA15" s="223">
        <f>ROUND(Y15*'[2]Part-I'!O14,5)</f>
        <v>0.18952</v>
      </c>
      <c r="AB15" s="223">
        <v>99.95358654823086</v>
      </c>
      <c r="AC15" s="223">
        <f>'Part-II'!K15/'Part-I'!P15</f>
        <v>99.95366459449669</v>
      </c>
      <c r="AD15" s="223">
        <f>'Part-II'!K15/'Part-I'!AB15</f>
        <v>8.390566551559566</v>
      </c>
      <c r="AL15" s="223">
        <f t="shared" si="6"/>
        <v>0.5575015255239222</v>
      </c>
      <c r="AM15" s="223">
        <f t="shared" si="7"/>
        <v>0.16682795903968273</v>
      </c>
      <c r="AN15" s="223">
        <f t="shared" si="8"/>
        <v>0.2756705154363952</v>
      </c>
      <c r="AO15" s="223">
        <f t="shared" si="9"/>
        <v>4.67775</v>
      </c>
      <c r="AP15" s="223">
        <f t="shared" si="10"/>
        <v>1.39978</v>
      </c>
      <c r="AQ15" s="223">
        <f t="shared" si="11"/>
        <v>2.31303</v>
      </c>
      <c r="AR15" s="329">
        <v>0.2154</v>
      </c>
      <c r="AS15" s="329">
        <v>0.3105</v>
      </c>
      <c r="AT15" s="223">
        <f t="shared" si="12"/>
        <v>2.60527</v>
      </c>
      <c r="AU15" s="223">
        <v>2.60527</v>
      </c>
      <c r="AV15" s="330">
        <f t="shared" si="13"/>
        <v>0</v>
      </c>
      <c r="AW15" s="223">
        <f t="shared" si="14"/>
        <v>0.49823</v>
      </c>
    </row>
    <row r="16" spans="1:49" s="223" customFormat="1" ht="26.25" customHeight="1">
      <c r="A16" s="218">
        <v>4</v>
      </c>
      <c r="B16" s="219" t="s">
        <v>26</v>
      </c>
      <c r="C16" s="224">
        <v>48075</v>
      </c>
      <c r="D16" s="220">
        <v>22127</v>
      </c>
      <c r="E16" s="220">
        <v>9574</v>
      </c>
      <c r="F16" s="220">
        <v>16374</v>
      </c>
      <c r="G16" s="182">
        <f t="shared" si="0"/>
        <v>48075</v>
      </c>
      <c r="H16" s="221">
        <v>9685</v>
      </c>
      <c r="I16" s="292"/>
      <c r="J16" s="222">
        <v>9258</v>
      </c>
      <c r="K16" s="221">
        <v>5425</v>
      </c>
      <c r="L16" s="254"/>
      <c r="M16" s="269">
        <v>1.55815</v>
      </c>
      <c r="N16" s="269">
        <v>0.65079</v>
      </c>
      <c r="O16" s="269">
        <v>0.95027</v>
      </c>
      <c r="P16" s="267">
        <f t="shared" si="5"/>
        <v>3.15921</v>
      </c>
      <c r="Q16" s="268">
        <v>1.28959</v>
      </c>
      <c r="R16" s="268">
        <v>0.11745</v>
      </c>
      <c r="S16" s="221">
        <v>0</v>
      </c>
      <c r="T16" s="222">
        <v>1124</v>
      </c>
      <c r="U16" s="221">
        <v>21</v>
      </c>
      <c r="V16" s="249">
        <f t="shared" si="1"/>
        <v>34.12410887880752</v>
      </c>
      <c r="W16" s="250">
        <f t="shared" si="2"/>
        <v>0.40820015130364873</v>
      </c>
      <c r="X16" s="281">
        <f t="shared" si="3"/>
        <v>0.40820015130364873</v>
      </c>
      <c r="Y16" s="281">
        <f t="shared" si="4"/>
        <v>0.12359645153482694</v>
      </c>
      <c r="Z16" s="223">
        <f>ROUND(X16*'[2]Part-I'!P15,5)</f>
        <v>0.6191</v>
      </c>
      <c r="AA16" s="223">
        <f>ROUND(Y16*'[2]Part-I'!O15,5)</f>
        <v>0.05</v>
      </c>
      <c r="AB16" s="223">
        <v>103.2914458279299</v>
      </c>
      <c r="AC16" s="223">
        <f>'Part-II'!K16/'Part-I'!P16</f>
        <v>103.29139246837028</v>
      </c>
      <c r="AD16" s="223">
        <f>'Part-II'!K16/'Part-I'!AB16</f>
        <v>3.159208367976621</v>
      </c>
      <c r="AL16" s="223">
        <f t="shared" si="6"/>
        <v>0.49320874522428076</v>
      </c>
      <c r="AM16" s="223">
        <f t="shared" si="7"/>
        <v>0.20599770195713485</v>
      </c>
      <c r="AN16" s="223">
        <f t="shared" si="8"/>
        <v>0.3007935528185844</v>
      </c>
      <c r="AO16" s="223">
        <f t="shared" si="9"/>
        <v>1.55815</v>
      </c>
      <c r="AP16" s="223">
        <f t="shared" si="10"/>
        <v>0.65079</v>
      </c>
      <c r="AQ16" s="223">
        <f t="shared" si="11"/>
        <v>0.95027</v>
      </c>
      <c r="AR16" s="329">
        <v>0.1236</v>
      </c>
      <c r="AS16" s="329">
        <v>0.4082</v>
      </c>
      <c r="AT16" s="223">
        <f t="shared" si="12"/>
        <v>1.28959</v>
      </c>
      <c r="AU16" s="223">
        <v>1.28959</v>
      </c>
      <c r="AV16" s="330">
        <f t="shared" si="13"/>
        <v>0</v>
      </c>
      <c r="AW16" s="223">
        <f t="shared" si="14"/>
        <v>0.11745</v>
      </c>
    </row>
    <row r="17" spans="1:49" s="223" customFormat="1" ht="26.25" customHeight="1">
      <c r="A17" s="218">
        <v>5</v>
      </c>
      <c r="B17" s="219" t="s">
        <v>27</v>
      </c>
      <c r="C17" s="224">
        <v>54907</v>
      </c>
      <c r="D17" s="220">
        <v>8354</v>
      </c>
      <c r="E17" s="220">
        <v>31028</v>
      </c>
      <c r="F17" s="220">
        <v>15525</v>
      </c>
      <c r="G17" s="182">
        <f t="shared" si="0"/>
        <v>54907</v>
      </c>
      <c r="H17" s="221">
        <v>7897</v>
      </c>
      <c r="I17" s="292"/>
      <c r="J17" s="222">
        <v>7390</v>
      </c>
      <c r="K17" s="221">
        <v>5424</v>
      </c>
      <c r="L17" s="254"/>
      <c r="M17" s="266">
        <v>0.51937</v>
      </c>
      <c r="N17" s="266">
        <v>1.35554</v>
      </c>
      <c r="O17" s="266">
        <v>0.45419</v>
      </c>
      <c r="P17" s="267">
        <f t="shared" si="5"/>
        <v>2.3291</v>
      </c>
      <c r="Q17" s="268">
        <v>1.04856</v>
      </c>
      <c r="R17" s="268">
        <v>0.02875</v>
      </c>
      <c r="S17" s="221">
        <v>0</v>
      </c>
      <c r="T17" s="222">
        <v>1564</v>
      </c>
      <c r="U17" s="221">
        <v>11</v>
      </c>
      <c r="V17" s="249">
        <f t="shared" si="1"/>
        <v>31.516914749661705</v>
      </c>
      <c r="W17" s="250">
        <f>Q17/P17</f>
        <v>0.45019964793267786</v>
      </c>
      <c r="X17" s="281">
        <f t="shared" si="3"/>
        <v>0.45019964793267786</v>
      </c>
      <c r="Y17" s="281">
        <f t="shared" si="4"/>
        <v>0.06329950020916357</v>
      </c>
      <c r="Z17" s="223">
        <f>ROUND(X17*'[2]Part-I'!P16,5)</f>
        <v>0.27715</v>
      </c>
      <c r="AA17" s="223">
        <f>ROUND(Y17*'[2]Part-I'!O16,5)</f>
        <v>0.01389</v>
      </c>
      <c r="AB17" s="223">
        <v>123.02779834649775</v>
      </c>
      <c r="AC17" s="223">
        <f>'Part-II'!K17/'Part-I'!P17</f>
        <v>123.02796359108667</v>
      </c>
      <c r="AD17" s="223">
        <f>'Part-II'!K17/'Part-I'!AB17</f>
        <v>2.3291031283269086</v>
      </c>
      <c r="AL17" s="223">
        <f t="shared" si="6"/>
        <v>0.2229917135374179</v>
      </c>
      <c r="AM17" s="223">
        <f t="shared" si="7"/>
        <v>0.5820016315314929</v>
      </c>
      <c r="AN17" s="223">
        <f t="shared" si="8"/>
        <v>0.19500665493108926</v>
      </c>
      <c r="AO17" s="223">
        <f t="shared" si="9"/>
        <v>0.51937</v>
      </c>
      <c r="AP17" s="223">
        <f t="shared" si="10"/>
        <v>1.35554</v>
      </c>
      <c r="AQ17" s="223">
        <f t="shared" si="11"/>
        <v>0.45419</v>
      </c>
      <c r="AR17" s="329">
        <v>0.0633</v>
      </c>
      <c r="AS17" s="329">
        <v>0.4502</v>
      </c>
      <c r="AT17" s="223">
        <f t="shared" si="12"/>
        <v>1.04856</v>
      </c>
      <c r="AU17" s="223">
        <v>1.04856</v>
      </c>
      <c r="AV17" s="330">
        <f t="shared" si="13"/>
        <v>0</v>
      </c>
      <c r="AW17" s="223">
        <f t="shared" si="14"/>
        <v>0.02875</v>
      </c>
    </row>
    <row r="18" spans="1:49" s="223" customFormat="1" ht="26.25" customHeight="1">
      <c r="A18" s="218">
        <v>6</v>
      </c>
      <c r="B18" s="219" t="s">
        <v>28</v>
      </c>
      <c r="C18" s="224">
        <v>38333</v>
      </c>
      <c r="D18" s="220">
        <v>15435</v>
      </c>
      <c r="E18" s="220">
        <v>13492</v>
      </c>
      <c r="F18" s="220">
        <v>9346</v>
      </c>
      <c r="G18" s="182">
        <f t="shared" si="0"/>
        <v>38273</v>
      </c>
      <c r="H18" s="221">
        <v>20124</v>
      </c>
      <c r="I18" s="292"/>
      <c r="J18" s="222">
        <v>18145</v>
      </c>
      <c r="K18" s="221">
        <v>2123</v>
      </c>
      <c r="L18" s="254"/>
      <c r="M18" s="266">
        <v>1.65069</v>
      </c>
      <c r="N18" s="266">
        <v>2.47602</v>
      </c>
      <c r="O18" s="266">
        <v>1.37557</v>
      </c>
      <c r="P18" s="267">
        <f t="shared" si="5"/>
        <v>5.50228</v>
      </c>
      <c r="Q18" s="268">
        <v>2.48043</v>
      </c>
      <c r="R18" s="268">
        <v>0.37746</v>
      </c>
      <c r="S18" s="221">
        <v>0</v>
      </c>
      <c r="T18" s="222">
        <v>5059</v>
      </c>
      <c r="U18" s="221">
        <v>270</v>
      </c>
      <c r="V18" s="249">
        <f t="shared" si="1"/>
        <v>30.323945990631028</v>
      </c>
      <c r="W18" s="250">
        <f t="shared" si="2"/>
        <v>0.4508003954724224</v>
      </c>
      <c r="X18" s="281">
        <f t="shared" si="3"/>
        <v>0.4508003954724224</v>
      </c>
      <c r="Y18" s="281">
        <f t="shared" si="4"/>
        <v>0.2744026112811417</v>
      </c>
      <c r="Z18" s="223">
        <f>ROUND(X18*'[2]Part-I'!P17,5)</f>
        <v>1.08131</v>
      </c>
      <c r="AA18" s="223">
        <f>ROUND(Y18*'[2]Part-I'!O17,5)</f>
        <v>0.16455</v>
      </c>
      <c r="AB18" s="223">
        <v>81.00002660691632</v>
      </c>
      <c r="AC18" s="223">
        <f>'Part-II'!K18/'Part-I'!P18</f>
        <v>81.00007996685011</v>
      </c>
      <c r="AD18" s="223">
        <f>'Part-II'!K18/'Part-I'!AB18</f>
        <v>5.502283624706173</v>
      </c>
      <c r="AL18" s="223">
        <f t="shared" si="6"/>
        <v>0.3000010904570469</v>
      </c>
      <c r="AM18" s="223">
        <f t="shared" si="7"/>
        <v>0.44999890954295313</v>
      </c>
      <c r="AN18" s="223">
        <f t="shared" si="8"/>
        <v>0.25</v>
      </c>
      <c r="AO18" s="223">
        <f t="shared" si="9"/>
        <v>1.65069</v>
      </c>
      <c r="AP18" s="223">
        <f t="shared" si="10"/>
        <v>2.47602</v>
      </c>
      <c r="AQ18" s="223">
        <f t="shared" si="11"/>
        <v>1.37557</v>
      </c>
      <c r="AR18" s="329">
        <v>0.2744</v>
      </c>
      <c r="AS18" s="329">
        <v>0.4508</v>
      </c>
      <c r="AT18" s="223">
        <f t="shared" si="12"/>
        <v>2.48043</v>
      </c>
      <c r="AU18" s="223">
        <v>2.48043</v>
      </c>
      <c r="AV18" s="330">
        <f t="shared" si="13"/>
        <v>0</v>
      </c>
      <c r="AW18" s="223">
        <f t="shared" si="14"/>
        <v>0.37746</v>
      </c>
    </row>
    <row r="19" spans="1:49" s="223" customFormat="1" ht="26.25" customHeight="1">
      <c r="A19" s="218">
        <v>7</v>
      </c>
      <c r="B19" s="219" t="s">
        <v>29</v>
      </c>
      <c r="C19" s="224">
        <v>38064</v>
      </c>
      <c r="D19" s="220">
        <v>7771</v>
      </c>
      <c r="E19" s="220">
        <v>16287</v>
      </c>
      <c r="F19" s="220">
        <v>14006</v>
      </c>
      <c r="G19" s="182">
        <f t="shared" si="0"/>
        <v>38064</v>
      </c>
      <c r="H19" s="221">
        <v>8244</v>
      </c>
      <c r="I19" s="292"/>
      <c r="J19" s="222">
        <v>8124</v>
      </c>
      <c r="K19" s="221">
        <v>2789</v>
      </c>
      <c r="L19" s="254"/>
      <c r="M19" s="266">
        <v>1.09754</v>
      </c>
      <c r="N19" s="266">
        <v>1.31333</v>
      </c>
      <c r="O19" s="266">
        <v>1.41991</v>
      </c>
      <c r="P19" s="267">
        <f t="shared" si="5"/>
        <v>3.83078</v>
      </c>
      <c r="Q19" s="268">
        <v>1.92267</v>
      </c>
      <c r="R19" s="268">
        <v>0.28625</v>
      </c>
      <c r="S19" s="221">
        <v>0</v>
      </c>
      <c r="T19" s="222">
        <v>164</v>
      </c>
      <c r="U19" s="221">
        <v>112</v>
      </c>
      <c r="V19" s="249">
        <f t="shared" si="1"/>
        <v>47.153865091088136</v>
      </c>
      <c r="W19" s="250">
        <f t="shared" si="2"/>
        <v>0.5019003962639463</v>
      </c>
      <c r="X19" s="281">
        <f t="shared" si="3"/>
        <v>0.5019003962639463</v>
      </c>
      <c r="Y19" s="281">
        <f t="shared" si="4"/>
        <v>0.20159728433492263</v>
      </c>
      <c r="Z19" s="223">
        <f>ROUND(X19*'[2]Part-I'!P18,5)</f>
        <v>0.34698</v>
      </c>
      <c r="AA19" s="223">
        <f>ROUND(Y19*'[2]Part-I'!O18,5)</f>
        <v>0.04083</v>
      </c>
      <c r="AB19" s="223">
        <v>80.1581010412506</v>
      </c>
      <c r="AC19" s="223">
        <f>'Part-II'!K19/'Part-I'!P19</f>
        <v>80.1581322863751</v>
      </c>
      <c r="AD19" s="223">
        <f>'Part-II'!K19/'Part-I'!AB19</f>
        <v>3.830781493213992</v>
      </c>
      <c r="AL19" s="223">
        <f t="shared" si="6"/>
        <v>0.28650562026532456</v>
      </c>
      <c r="AM19" s="223">
        <f t="shared" si="7"/>
        <v>0.3428361847978741</v>
      </c>
      <c r="AN19" s="223">
        <f t="shared" si="8"/>
        <v>0.3706581949368014</v>
      </c>
      <c r="AO19" s="223">
        <f t="shared" si="9"/>
        <v>1.09754</v>
      </c>
      <c r="AP19" s="223">
        <f t="shared" si="10"/>
        <v>1.31333</v>
      </c>
      <c r="AQ19" s="223">
        <f t="shared" si="11"/>
        <v>1.41991</v>
      </c>
      <c r="AR19" s="329">
        <v>0.2016</v>
      </c>
      <c r="AS19" s="329">
        <v>0.5019</v>
      </c>
      <c r="AT19" s="223">
        <f t="shared" si="12"/>
        <v>1.92267</v>
      </c>
      <c r="AU19" s="223">
        <v>1.92267</v>
      </c>
      <c r="AV19" s="330">
        <f t="shared" si="13"/>
        <v>0</v>
      </c>
      <c r="AW19" s="223">
        <f t="shared" si="14"/>
        <v>0.28625</v>
      </c>
    </row>
    <row r="20" spans="1:49" s="223" customFormat="1" ht="26.25" customHeight="1">
      <c r="A20" s="218">
        <v>8</v>
      </c>
      <c r="B20" s="219" t="s">
        <v>30</v>
      </c>
      <c r="C20" s="224">
        <v>57212</v>
      </c>
      <c r="D20" s="220">
        <v>18393</v>
      </c>
      <c r="E20" s="220">
        <v>20598</v>
      </c>
      <c r="F20" s="220">
        <v>18221</v>
      </c>
      <c r="G20" s="182">
        <f t="shared" si="0"/>
        <v>57212</v>
      </c>
      <c r="H20" s="221">
        <v>4977</v>
      </c>
      <c r="I20" s="292"/>
      <c r="J20" s="222">
        <v>4436</v>
      </c>
      <c r="K20" s="221">
        <v>2264</v>
      </c>
      <c r="L20" s="254"/>
      <c r="M20" s="266">
        <v>1.31361</v>
      </c>
      <c r="N20" s="266">
        <v>0.97146</v>
      </c>
      <c r="O20" s="266">
        <v>1.18279</v>
      </c>
      <c r="P20" s="267">
        <f t="shared" si="5"/>
        <v>3.46786</v>
      </c>
      <c r="Q20" s="268">
        <v>1.45789</v>
      </c>
      <c r="R20" s="268">
        <v>0.25525</v>
      </c>
      <c r="S20" s="221">
        <v>0</v>
      </c>
      <c r="T20" s="222">
        <v>504</v>
      </c>
      <c r="U20" s="221">
        <v>25</v>
      </c>
      <c r="V20" s="249">
        <f t="shared" si="1"/>
        <v>78.17538322813346</v>
      </c>
      <c r="W20" s="250">
        <f t="shared" si="2"/>
        <v>0.42040047752792786</v>
      </c>
      <c r="X20" s="281">
        <f t="shared" si="3"/>
        <v>0.42040047752792786</v>
      </c>
      <c r="Y20" s="281">
        <f t="shared" si="4"/>
        <v>0.21580331250686932</v>
      </c>
      <c r="Z20" s="223">
        <f>ROUND(X20*'[2]Part-I'!P19,5)</f>
        <v>0.31873</v>
      </c>
      <c r="AA20" s="223">
        <f>ROUND(Y20*'[2]Part-I'!O19,5)</f>
        <v>0.04869</v>
      </c>
      <c r="AB20" s="223">
        <v>116.19724658331513</v>
      </c>
      <c r="AC20" s="223">
        <f>'Part-II'!K20/'Part-I'!P20</f>
        <v>116.19735802483376</v>
      </c>
      <c r="AD20" s="223">
        <f>'Part-II'!K20/'Part-I'!AB20</f>
        <v>3.4678633259272154</v>
      </c>
      <c r="AL20" s="223">
        <f t="shared" si="6"/>
        <v>0.3787955684485533</v>
      </c>
      <c r="AM20" s="223">
        <f t="shared" si="7"/>
        <v>0.2801324159568149</v>
      </c>
      <c r="AN20" s="223">
        <f t="shared" si="8"/>
        <v>0.34107201559463185</v>
      </c>
      <c r="AO20" s="223">
        <f t="shared" si="9"/>
        <v>1.31361</v>
      </c>
      <c r="AP20" s="223">
        <f t="shared" si="10"/>
        <v>0.97146</v>
      </c>
      <c r="AQ20" s="223">
        <f t="shared" si="11"/>
        <v>1.18279</v>
      </c>
      <c r="AR20" s="329">
        <v>0.2158</v>
      </c>
      <c r="AS20" s="329">
        <v>0.4204</v>
      </c>
      <c r="AT20" s="223">
        <f t="shared" si="12"/>
        <v>1.45789</v>
      </c>
      <c r="AU20" s="223">
        <v>1.45789</v>
      </c>
      <c r="AV20" s="330">
        <f t="shared" si="13"/>
        <v>0</v>
      </c>
      <c r="AW20" s="223">
        <f t="shared" si="14"/>
        <v>0.25525</v>
      </c>
    </row>
    <row r="21" spans="1:49" s="223" customFormat="1" ht="26.25" customHeight="1">
      <c r="A21" s="218">
        <v>9</v>
      </c>
      <c r="B21" s="302" t="s">
        <v>31</v>
      </c>
      <c r="C21" s="303">
        <v>24986</v>
      </c>
      <c r="D21" s="304">
        <v>5892</v>
      </c>
      <c r="E21" s="304">
        <v>13019</v>
      </c>
      <c r="F21" s="304">
        <v>6075</v>
      </c>
      <c r="G21" s="305">
        <f t="shared" si="0"/>
        <v>24986</v>
      </c>
      <c r="H21" s="306">
        <v>5512</v>
      </c>
      <c r="I21" s="292"/>
      <c r="J21" s="222">
        <v>5281</v>
      </c>
      <c r="K21" s="221">
        <v>1256</v>
      </c>
      <c r="L21" s="254"/>
      <c r="M21" s="266">
        <v>0.42783</v>
      </c>
      <c r="N21" s="266">
        <v>0.82547</v>
      </c>
      <c r="O21" s="266">
        <v>0.40818</v>
      </c>
      <c r="P21" s="267">
        <f t="shared" si="5"/>
        <v>1.66148</v>
      </c>
      <c r="Q21" s="268">
        <v>0.86546</v>
      </c>
      <c r="R21" s="268">
        <v>0.08984</v>
      </c>
      <c r="S21" s="221">
        <v>0</v>
      </c>
      <c r="T21" s="222">
        <v>169</v>
      </c>
      <c r="U21" s="221">
        <v>39</v>
      </c>
      <c r="V21" s="249">
        <f t="shared" si="1"/>
        <v>31.461465631509185</v>
      </c>
      <c r="W21" s="250">
        <f t="shared" si="2"/>
        <v>0.5208970315622217</v>
      </c>
      <c r="X21" s="281">
        <f t="shared" si="3"/>
        <v>0.5208970315622217</v>
      </c>
      <c r="Y21" s="281">
        <f t="shared" si="4"/>
        <v>0.22009897594198638</v>
      </c>
      <c r="Z21" s="223">
        <f>ROUND(X21*'[2]Part-I'!P20,5)</f>
        <v>0.36485</v>
      </c>
      <c r="AA21" s="223">
        <f>ROUND(Y21*'[2]Part-I'!O20,5)</f>
        <v>0.02479</v>
      </c>
      <c r="AB21" s="223">
        <v>99.65172239814076</v>
      </c>
      <c r="AC21" s="223">
        <f>'Part-II'!K21/'Part-I'!P21</f>
        <v>99.65169607819534</v>
      </c>
      <c r="AD21" s="223">
        <f>'Part-II'!K21/'Part-I'!AB21</f>
        <v>1.6614795611710278</v>
      </c>
      <c r="AL21" s="223">
        <f t="shared" si="6"/>
        <v>0.2574993379396682</v>
      </c>
      <c r="AM21" s="223">
        <f t="shared" si="7"/>
        <v>0.49682812913787705</v>
      </c>
      <c r="AN21" s="223">
        <f t="shared" si="8"/>
        <v>0.24567253292245467</v>
      </c>
      <c r="AO21" s="223">
        <f t="shared" si="9"/>
        <v>0.42783</v>
      </c>
      <c r="AP21" s="223">
        <f t="shared" si="10"/>
        <v>0.82547</v>
      </c>
      <c r="AQ21" s="223">
        <f t="shared" si="11"/>
        <v>0.40818</v>
      </c>
      <c r="AR21" s="329">
        <v>0.22009999999999996</v>
      </c>
      <c r="AS21" s="329">
        <v>0.5209</v>
      </c>
      <c r="AT21" s="223">
        <f t="shared" si="12"/>
        <v>0.86546</v>
      </c>
      <c r="AU21" s="223">
        <v>0.86546</v>
      </c>
      <c r="AV21" s="330">
        <f t="shared" si="13"/>
        <v>0</v>
      </c>
      <c r="AW21" s="223">
        <f t="shared" si="14"/>
        <v>0.08984</v>
      </c>
    </row>
    <row r="22" spans="1:49" s="223" customFormat="1" ht="26.25" customHeight="1">
      <c r="A22" s="290">
        <v>10</v>
      </c>
      <c r="B22" s="219" t="s">
        <v>32</v>
      </c>
      <c r="C22" s="224">
        <v>66197</v>
      </c>
      <c r="D22" s="220">
        <v>49912</v>
      </c>
      <c r="E22" s="220">
        <v>1126</v>
      </c>
      <c r="F22" s="220">
        <v>15123</v>
      </c>
      <c r="G22" s="182">
        <f t="shared" si="0"/>
        <v>66161</v>
      </c>
      <c r="H22" s="221">
        <v>9725</v>
      </c>
      <c r="I22" s="292"/>
      <c r="J22" s="222">
        <v>9254</v>
      </c>
      <c r="K22" s="221">
        <v>1136</v>
      </c>
      <c r="L22" s="254"/>
      <c r="M22" s="266">
        <v>2.74781</v>
      </c>
      <c r="N22" s="266">
        <v>0.09803</v>
      </c>
      <c r="O22" s="266">
        <v>0.61565</v>
      </c>
      <c r="P22" s="267">
        <f t="shared" si="5"/>
        <v>3.46149</v>
      </c>
      <c r="Q22" s="268">
        <v>1.35033</v>
      </c>
      <c r="R22" s="268">
        <v>0.09635</v>
      </c>
      <c r="S22" s="221">
        <v>0</v>
      </c>
      <c r="T22" s="222">
        <v>748</v>
      </c>
      <c r="U22" s="221">
        <v>44</v>
      </c>
      <c r="V22" s="249">
        <f t="shared" si="1"/>
        <v>37.405338232115845</v>
      </c>
      <c r="W22" s="250">
        <f t="shared" si="2"/>
        <v>0.39010079474445974</v>
      </c>
      <c r="X22" s="281">
        <f t="shared" si="3"/>
        <v>0.39010079474445974</v>
      </c>
      <c r="Y22" s="281">
        <f t="shared" si="4"/>
        <v>0.15650125883212865</v>
      </c>
      <c r="Z22" s="223">
        <f>ROUND(X22*'[2]Part-I'!P21,5)</f>
        <v>0.91124</v>
      </c>
      <c r="AA22" s="223">
        <f>ROUND(Y22*'[2]Part-I'!O21,5)</f>
        <v>0.04901</v>
      </c>
      <c r="AB22" s="223">
        <v>124.17756019848444</v>
      </c>
      <c r="AC22" s="223">
        <f>'Part-II'!K22/'Part-I'!P22</f>
        <v>124.17770382118682</v>
      </c>
      <c r="AD22" s="223">
        <f>'Part-II'!K22/'Part-I'!AB22</f>
        <v>3.461494003529682</v>
      </c>
      <c r="AL22" s="223">
        <f t="shared" si="6"/>
        <v>0.7938228912982559</v>
      </c>
      <c r="AM22" s="223">
        <f t="shared" si="7"/>
        <v>0.028320174260217424</v>
      </c>
      <c r="AN22" s="223">
        <f t="shared" si="8"/>
        <v>0.17785693444152664</v>
      </c>
      <c r="AO22" s="223">
        <f t="shared" si="9"/>
        <v>2.74781</v>
      </c>
      <c r="AP22" s="223">
        <f t="shared" si="10"/>
        <v>0.09803</v>
      </c>
      <c r="AQ22" s="223">
        <f t="shared" si="11"/>
        <v>0.61565</v>
      </c>
      <c r="AR22" s="329">
        <v>0.1565</v>
      </c>
      <c r="AS22" s="329">
        <v>0.3901</v>
      </c>
      <c r="AT22" s="223">
        <f t="shared" si="12"/>
        <v>1.35033</v>
      </c>
      <c r="AU22" s="223">
        <v>1.35033</v>
      </c>
      <c r="AV22" s="330">
        <f t="shared" si="13"/>
        <v>0</v>
      </c>
      <c r="AW22" s="223">
        <f t="shared" si="14"/>
        <v>0.09635</v>
      </c>
    </row>
    <row r="23" spans="1:49" s="223" customFormat="1" ht="26.25" customHeight="1">
      <c r="A23" s="290">
        <v>11</v>
      </c>
      <c r="B23" s="219" t="s">
        <v>33</v>
      </c>
      <c r="C23" s="224">
        <v>25551</v>
      </c>
      <c r="D23" s="220">
        <v>3979</v>
      </c>
      <c r="E23" s="220">
        <v>14866</v>
      </c>
      <c r="F23" s="220">
        <v>6668</v>
      </c>
      <c r="G23" s="182">
        <f t="shared" si="0"/>
        <v>25513</v>
      </c>
      <c r="H23" s="221">
        <v>5557</v>
      </c>
      <c r="I23" s="292"/>
      <c r="J23" s="222">
        <v>5219</v>
      </c>
      <c r="K23" s="221">
        <v>2245</v>
      </c>
      <c r="L23" s="254"/>
      <c r="M23" s="266">
        <v>0.10536</v>
      </c>
      <c r="N23" s="266">
        <v>0.39729</v>
      </c>
      <c r="O23" s="266">
        <v>0.23174</v>
      </c>
      <c r="P23" s="267">
        <f t="shared" si="5"/>
        <v>0.7343899999999999</v>
      </c>
      <c r="Q23" s="268">
        <v>0.29471</v>
      </c>
      <c r="R23" s="268">
        <v>0.08007</v>
      </c>
      <c r="S23" s="221">
        <v>0</v>
      </c>
      <c r="T23" s="222">
        <v>54</v>
      </c>
      <c r="U23" s="221">
        <v>7</v>
      </c>
      <c r="V23" s="249">
        <f t="shared" si="1"/>
        <v>14.071469630197353</v>
      </c>
      <c r="W23" s="250">
        <f t="shared" si="2"/>
        <v>0.4012990372962596</v>
      </c>
      <c r="X23" s="281"/>
      <c r="Y23" s="281"/>
      <c r="Z23" s="223">
        <f>ROUND(X23*'[2]Part-I'!P22,5)</f>
        <v>0</v>
      </c>
      <c r="AA23" s="223">
        <f>ROUND(Y23*'[2]Part-I'!O22,5)</f>
        <v>0</v>
      </c>
      <c r="AB23" s="223">
        <v>98.4169699964999</v>
      </c>
      <c r="AC23" s="223">
        <f>'Part-II'!K23/'Part-I'!P23</f>
        <v>98.41672680728225</v>
      </c>
      <c r="AD23" s="223">
        <f>'Part-II'!K23/'Part-I'!AB23</f>
        <v>0.7343881853157075</v>
      </c>
      <c r="AL23" s="223">
        <f t="shared" si="6"/>
        <v>0.1434660058007326</v>
      </c>
      <c r="AM23" s="223">
        <f t="shared" si="7"/>
        <v>0.5409795885020221</v>
      </c>
      <c r="AN23" s="223">
        <f t="shared" si="8"/>
        <v>0.3155544056972454</v>
      </c>
      <c r="AO23" s="223">
        <f t="shared" si="9"/>
        <v>0.10536</v>
      </c>
      <c r="AP23" s="223">
        <f t="shared" si="10"/>
        <v>0.39729</v>
      </c>
      <c r="AQ23" s="223">
        <f t="shared" si="11"/>
        <v>0.23174</v>
      </c>
      <c r="AR23" s="329">
        <v>0.3455</v>
      </c>
      <c r="AS23" s="329">
        <v>0.4013</v>
      </c>
      <c r="AT23" s="223">
        <f t="shared" si="12"/>
        <v>0.29471</v>
      </c>
      <c r="AU23" s="223">
        <v>0.29471</v>
      </c>
      <c r="AV23" s="330">
        <f t="shared" si="13"/>
        <v>0</v>
      </c>
      <c r="AW23" s="223">
        <f t="shared" si="14"/>
        <v>0.08007</v>
      </c>
    </row>
    <row r="24" spans="1:49" s="223" customFormat="1" ht="26.25" customHeight="1">
      <c r="A24" s="290">
        <v>12</v>
      </c>
      <c r="B24" s="219" t="s">
        <v>34</v>
      </c>
      <c r="C24" s="224">
        <v>50131</v>
      </c>
      <c r="D24" s="220">
        <v>29820</v>
      </c>
      <c r="E24" s="220">
        <v>2737</v>
      </c>
      <c r="F24" s="220">
        <v>17574</v>
      </c>
      <c r="G24" s="182">
        <f t="shared" si="0"/>
        <v>50131</v>
      </c>
      <c r="H24" s="221">
        <v>6624</v>
      </c>
      <c r="I24" s="292"/>
      <c r="J24" s="222">
        <v>6054</v>
      </c>
      <c r="K24" s="221">
        <v>3321</v>
      </c>
      <c r="L24" s="254"/>
      <c r="M24" s="266">
        <v>0.78664</v>
      </c>
      <c r="N24" s="266">
        <v>0.2828</v>
      </c>
      <c r="O24" s="266">
        <v>0.51688</v>
      </c>
      <c r="P24" s="267">
        <f t="shared" si="5"/>
        <v>1.58632</v>
      </c>
      <c r="Q24" s="268">
        <v>0.74573</v>
      </c>
      <c r="R24" s="268">
        <v>0.29007</v>
      </c>
      <c r="S24" s="221">
        <v>0</v>
      </c>
      <c r="T24" s="222">
        <v>992</v>
      </c>
      <c r="U24" s="221">
        <v>11</v>
      </c>
      <c r="V24" s="249">
        <f t="shared" si="1"/>
        <v>26.202841096795506</v>
      </c>
      <c r="W24" s="250">
        <f t="shared" si="2"/>
        <v>0.47010061021735844</v>
      </c>
      <c r="X24" s="281">
        <f>Q24/P24</f>
        <v>0.47010061021735844</v>
      </c>
      <c r="Y24" s="281">
        <f>R24/O24</f>
        <v>0.5611940876025383</v>
      </c>
      <c r="Z24" s="223">
        <f>ROUND(X24*'[2]Part-I'!P23,5)</f>
        <v>0.18135</v>
      </c>
      <c r="AA24" s="223">
        <v>0.09394</v>
      </c>
      <c r="AB24" s="223">
        <v>101.75959403633642</v>
      </c>
      <c r="AC24" s="223">
        <f>'Part-II'!K24/'Part-I'!P24</f>
        <v>101.75943063190277</v>
      </c>
      <c r="AD24" s="223">
        <f>'Part-II'!K24/'Part-I'!AB24</f>
        <v>1.5863174527048418</v>
      </c>
      <c r="AE24" s="223">
        <f>AC24-20</f>
        <v>81.75943063190277</v>
      </c>
      <c r="AF24" s="256">
        <v>0.519146430694654</v>
      </c>
      <c r="AI24" s="257">
        <v>5.216159999999999</v>
      </c>
      <c r="AL24" s="223">
        <f t="shared" si="6"/>
        <v>0.49588985828836557</v>
      </c>
      <c r="AM24" s="223">
        <f t="shared" si="7"/>
        <v>0.17827424479297999</v>
      </c>
      <c r="AN24" s="223">
        <f t="shared" si="8"/>
        <v>0.3258358969186545</v>
      </c>
      <c r="AO24" s="223">
        <f t="shared" si="9"/>
        <v>0.78664</v>
      </c>
      <c r="AP24" s="223">
        <f t="shared" si="10"/>
        <v>0.2828</v>
      </c>
      <c r="AQ24" s="223">
        <f t="shared" si="11"/>
        <v>0.51688</v>
      </c>
      <c r="AR24" s="329">
        <v>0.5612</v>
      </c>
      <c r="AS24" s="329">
        <v>0.4701</v>
      </c>
      <c r="AT24" s="223">
        <f t="shared" si="12"/>
        <v>0.74573</v>
      </c>
      <c r="AU24" s="223">
        <v>0.74573</v>
      </c>
      <c r="AV24" s="330">
        <f t="shared" si="13"/>
        <v>0</v>
      </c>
      <c r="AW24" s="223">
        <f t="shared" si="14"/>
        <v>0.29007</v>
      </c>
    </row>
    <row r="25" spans="1:49" s="223" customFormat="1" ht="26.25" customHeight="1">
      <c r="A25" s="290">
        <v>13</v>
      </c>
      <c r="B25" s="219" t="s">
        <v>35</v>
      </c>
      <c r="C25" s="224">
        <v>58761</v>
      </c>
      <c r="D25" s="220">
        <v>36789</v>
      </c>
      <c r="E25" s="220">
        <v>4051</v>
      </c>
      <c r="F25" s="220">
        <v>17921</v>
      </c>
      <c r="G25" s="182">
        <f t="shared" si="0"/>
        <v>58761</v>
      </c>
      <c r="H25" s="221">
        <v>5425</v>
      </c>
      <c r="I25" s="292"/>
      <c r="J25" s="222">
        <v>4156</v>
      </c>
      <c r="K25" s="221">
        <v>3145</v>
      </c>
      <c r="L25" s="254"/>
      <c r="M25" s="266">
        <v>0.84373</v>
      </c>
      <c r="N25" s="266">
        <v>0.02608</v>
      </c>
      <c r="O25" s="266">
        <v>0.43593</v>
      </c>
      <c r="P25" s="267">
        <f t="shared" si="5"/>
        <v>1.30574</v>
      </c>
      <c r="Q25" s="268">
        <v>0.4181</v>
      </c>
      <c r="R25" s="268">
        <v>0.16862</v>
      </c>
      <c r="S25" s="221">
        <v>0</v>
      </c>
      <c r="T25" s="222">
        <v>489</v>
      </c>
      <c r="U25" s="221">
        <v>51</v>
      </c>
      <c r="V25" s="249">
        <f t="shared" si="1"/>
        <v>31.418190567853703</v>
      </c>
      <c r="W25" s="250">
        <f t="shared" si="2"/>
        <v>0.32020157152266154</v>
      </c>
      <c r="X25" s="281">
        <f>Q25/P25</f>
        <v>0.32020157152266154</v>
      </c>
      <c r="Y25" s="281">
        <f>R25/O25</f>
        <v>0.38680522102172366</v>
      </c>
      <c r="Z25" s="223">
        <f>ROUND(X25*'[2]Part-I'!P24,5)</f>
        <v>0.06905</v>
      </c>
      <c r="AA25" s="223">
        <v>0.03738</v>
      </c>
      <c r="AB25" s="223">
        <v>142.24304625504232</v>
      </c>
      <c r="AC25" s="223">
        <f>'Part-II'!K25/'Part-I'!P25</f>
        <v>142.24403020509445</v>
      </c>
      <c r="AD25" s="223">
        <f>'Part-II'!K25/'Part-I'!AB25</f>
        <v>1.305749032307553</v>
      </c>
      <c r="AL25" s="223">
        <f t="shared" si="6"/>
        <v>0.6461699878995819</v>
      </c>
      <c r="AM25" s="223">
        <f t="shared" si="7"/>
        <v>0.019973348446091874</v>
      </c>
      <c r="AN25" s="223">
        <f t="shared" si="8"/>
        <v>0.3338566636543263</v>
      </c>
      <c r="AO25" s="223">
        <f t="shared" si="9"/>
        <v>0.84374</v>
      </c>
      <c r="AP25" s="223">
        <f t="shared" si="10"/>
        <v>0.02608</v>
      </c>
      <c r="AQ25" s="223">
        <f t="shared" si="11"/>
        <v>0.43593</v>
      </c>
      <c r="AR25" s="329">
        <v>0.3868</v>
      </c>
      <c r="AS25" s="329">
        <v>0.3202</v>
      </c>
      <c r="AT25" s="223">
        <f t="shared" si="12"/>
        <v>0.4181</v>
      </c>
      <c r="AU25" s="223">
        <v>0.4181</v>
      </c>
      <c r="AV25" s="330">
        <f t="shared" si="13"/>
        <v>0</v>
      </c>
      <c r="AW25" s="223">
        <f t="shared" si="14"/>
        <v>0.16862</v>
      </c>
    </row>
    <row r="26" spans="1:30" s="187" customFormat="1" ht="26.25" customHeight="1">
      <c r="A26" s="287"/>
      <c r="B26" s="183" t="s">
        <v>36</v>
      </c>
      <c r="C26" s="183">
        <f aca="true" t="shared" si="15" ref="C26:U26">SUM(C13:C25)</f>
        <v>619523</v>
      </c>
      <c r="D26" s="183">
        <f t="shared" si="15"/>
        <v>277630</v>
      </c>
      <c r="E26" s="183">
        <f t="shared" si="15"/>
        <v>161586</v>
      </c>
      <c r="F26" s="183">
        <f t="shared" si="15"/>
        <v>180173</v>
      </c>
      <c r="G26" s="183">
        <f t="shared" si="15"/>
        <v>619389</v>
      </c>
      <c r="H26" s="183">
        <f t="shared" si="15"/>
        <v>111598</v>
      </c>
      <c r="I26" s="291">
        <f>SUM(I13:I25)</f>
        <v>0</v>
      </c>
      <c r="J26" s="183">
        <f>SUM(J13:J25)</f>
        <v>104113</v>
      </c>
      <c r="K26" s="183">
        <f>SUM(K13:K25)</f>
        <v>39818</v>
      </c>
      <c r="L26" s="253">
        <f>SUM(L13:L25)</f>
        <v>0</v>
      </c>
      <c r="M26" s="184">
        <f t="shared" si="15"/>
        <v>17.74121</v>
      </c>
      <c r="N26" s="184">
        <f t="shared" si="15"/>
        <v>10.50546</v>
      </c>
      <c r="O26" s="184">
        <f t="shared" si="15"/>
        <v>11.599240000000002</v>
      </c>
      <c r="P26" s="184">
        <f t="shared" si="15"/>
        <v>39.84590999999999</v>
      </c>
      <c r="Q26" s="184">
        <f t="shared" si="15"/>
        <v>15.986910000000002</v>
      </c>
      <c r="R26" s="184">
        <f t="shared" si="15"/>
        <v>2.54544</v>
      </c>
      <c r="S26" s="185">
        <f t="shared" si="15"/>
        <v>0</v>
      </c>
      <c r="T26" s="185">
        <f t="shared" si="15"/>
        <v>12953</v>
      </c>
      <c r="U26" s="185">
        <f t="shared" si="15"/>
        <v>663</v>
      </c>
      <c r="V26" s="252">
        <f t="shared" si="1"/>
        <v>38.27179122684006</v>
      </c>
      <c r="W26" s="251">
        <f t="shared" si="2"/>
        <v>0.4012183433632211</v>
      </c>
      <c r="X26" s="282"/>
      <c r="Y26" s="282"/>
      <c r="Z26" s="282"/>
      <c r="AA26" s="282"/>
      <c r="AB26" s="282"/>
      <c r="AC26" s="187">
        <v>46.86</v>
      </c>
      <c r="AD26" s="187">
        <f>P26/AC26</f>
        <v>0.8503181818181816</v>
      </c>
    </row>
    <row r="27" spans="1:22" s="240" customFormat="1" ht="37.5" customHeight="1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241"/>
      <c r="P27" s="242"/>
      <c r="V27" s="240">
        <v>36.053735283701265</v>
      </c>
    </row>
    <row r="28" spans="2:28" s="236" customFormat="1" ht="15.75">
      <c r="B28" s="154"/>
      <c r="C28" s="288"/>
      <c r="D28" s="288"/>
      <c r="E28" s="288"/>
      <c r="F28" s="288"/>
      <c r="G28" s="288"/>
      <c r="H28" s="238"/>
      <c r="I28" s="237"/>
      <c r="J28" s="235"/>
      <c r="L28" s="237"/>
      <c r="M28" s="243"/>
      <c r="N28" s="243"/>
      <c r="O28" s="243"/>
      <c r="P28" s="243">
        <f>P26*100000</f>
        <v>3984590.999999999</v>
      </c>
      <c r="Q28" s="235">
        <f>P28/V28</f>
        <v>104145.08625196025</v>
      </c>
      <c r="R28" s="262"/>
      <c r="T28" s="235"/>
      <c r="V28" s="186">
        <v>38.26</v>
      </c>
      <c r="W28" s="239"/>
      <c r="X28" s="283"/>
      <c r="Y28" s="283"/>
      <c r="Z28" s="283"/>
      <c r="AA28" s="283"/>
      <c r="AB28" s="283"/>
    </row>
    <row r="29" spans="3:28" ht="13.5" customHeight="1">
      <c r="C29" s="289"/>
      <c r="D29" s="289"/>
      <c r="E29" s="289"/>
      <c r="F29" s="289"/>
      <c r="G29" s="289"/>
      <c r="H29" s="263"/>
      <c r="J29" s="45"/>
      <c r="M29" s="246"/>
      <c r="N29" s="246"/>
      <c r="O29" s="246"/>
      <c r="P29" s="247"/>
      <c r="Q29" s="206"/>
      <c r="R29" s="206"/>
      <c r="V29" s="186"/>
      <c r="W29" s="216"/>
      <c r="X29" s="284"/>
      <c r="Y29" s="284"/>
      <c r="Z29" s="284"/>
      <c r="AA29" s="284"/>
      <c r="AB29" s="284"/>
    </row>
    <row r="30" spans="3:28" ht="16.5">
      <c r="C30" s="289"/>
      <c r="D30" s="289"/>
      <c r="E30" s="289"/>
      <c r="F30" s="289"/>
      <c r="G30" s="289"/>
      <c r="J30" s="45"/>
      <c r="L30" s="215"/>
      <c r="P30" s="45"/>
      <c r="Q30" s="45"/>
      <c r="R30" s="45"/>
      <c r="V30" s="186"/>
      <c r="W30" s="216"/>
      <c r="X30" s="284"/>
      <c r="Y30" s="284"/>
      <c r="Z30" s="284"/>
      <c r="AA30" s="284"/>
      <c r="AB30" s="284"/>
    </row>
    <row r="31" spans="3:18" ht="14.25" customHeight="1">
      <c r="C31" s="289"/>
      <c r="D31" s="289"/>
      <c r="E31" s="289"/>
      <c r="F31" s="289"/>
      <c r="G31" s="289"/>
      <c r="L31" s="215"/>
      <c r="M31" s="244"/>
      <c r="N31" s="244"/>
      <c r="O31" s="244"/>
      <c r="Q31" s="114" t="s">
        <v>134</v>
      </c>
      <c r="R31" s="114"/>
    </row>
    <row r="32" spans="13:18" ht="16.5">
      <c r="M32" s="206"/>
      <c r="N32" s="206"/>
      <c r="O32" s="206"/>
      <c r="Q32" s="116" t="s">
        <v>135</v>
      </c>
      <c r="R32" s="116"/>
    </row>
    <row r="33" spans="13:18" ht="16.5">
      <c r="M33" s="27"/>
      <c r="Q33" s="116" t="s">
        <v>115</v>
      </c>
      <c r="R33" s="116"/>
    </row>
    <row r="34" spans="17:18" ht="16.5">
      <c r="Q34" s="118" t="s">
        <v>136</v>
      </c>
      <c r="R34" s="118"/>
    </row>
    <row r="35" spans="17:18" ht="16.5">
      <c r="Q35" s="116" t="s">
        <v>117</v>
      </c>
      <c r="R35" s="116"/>
    </row>
  </sheetData>
  <sheetProtection/>
  <mergeCells count="32">
    <mergeCell ref="W10:W11"/>
    <mergeCell ref="V10:V11"/>
    <mergeCell ref="M8:Q8"/>
    <mergeCell ref="P1:S1"/>
    <mergeCell ref="A2:U2"/>
    <mergeCell ref="A4:U4"/>
    <mergeCell ref="A6:U6"/>
    <mergeCell ref="T7:U7"/>
    <mergeCell ref="S8:S9"/>
    <mergeCell ref="T8:T9"/>
    <mergeCell ref="M10:R10"/>
    <mergeCell ref="U8:U9"/>
    <mergeCell ref="S10:S11"/>
    <mergeCell ref="T10:T11"/>
    <mergeCell ref="U10:U11"/>
    <mergeCell ref="J10:J11"/>
    <mergeCell ref="J8:J9"/>
    <mergeCell ref="L8:L9"/>
    <mergeCell ref="I10:I11"/>
    <mergeCell ref="I8:I9"/>
    <mergeCell ref="L10:L11"/>
    <mergeCell ref="K10:K11"/>
    <mergeCell ref="K8:K9"/>
    <mergeCell ref="H10:H11"/>
    <mergeCell ref="H8:H9"/>
    <mergeCell ref="C10:C11"/>
    <mergeCell ref="A10:A11"/>
    <mergeCell ref="B10:B11"/>
    <mergeCell ref="A8:A9"/>
    <mergeCell ref="B8:B9"/>
    <mergeCell ref="D8:G8"/>
    <mergeCell ref="D10:G10"/>
  </mergeCells>
  <conditionalFormatting sqref="W28:AB30 W13:Y26 Z26:AB26">
    <cfRule type="cellIs" priority="1" dxfId="2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3"/>
  <sheetViews>
    <sheetView view="pageBreakPreview" zoomScale="70" zoomScaleNormal="70" zoomScaleSheetLayoutView="70" zoomScalePageLayoutView="0" workbookViewId="0" topLeftCell="A1">
      <pane xSplit="2" ySplit="12" topLeftCell="C13" activePane="bottomRight" state="frozen"/>
      <selection pane="topLeft" activeCell="BE14" sqref="BE14:BF14"/>
      <selection pane="topRight" activeCell="BE14" sqref="BE14:BF14"/>
      <selection pane="bottomLeft" activeCell="BE14" sqref="BE14:BF14"/>
      <selection pane="bottomRight" activeCell="BE14" sqref="BE14:BF14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10.28125" style="4" customWidth="1"/>
    <col min="7" max="7" width="8.14062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2.8515625" style="4" customWidth="1"/>
    <col min="12" max="12" width="12.421875" style="4" customWidth="1"/>
    <col min="13" max="13" width="12.7109375" style="4" customWidth="1"/>
    <col min="14" max="14" width="13.00390625" style="4" customWidth="1"/>
    <col min="15" max="15" width="12.28125" style="4" customWidth="1"/>
    <col min="16" max="16" width="14.57421875" style="4" customWidth="1"/>
    <col min="17" max="17" width="14.57421875" style="4" hidden="1" customWidth="1"/>
    <col min="18" max="20" width="12.7109375" style="4" hidden="1" customWidth="1"/>
    <col min="21" max="21" width="12.00390625" style="4" hidden="1" customWidth="1"/>
    <col min="22" max="24" width="9.140625" style="4" hidden="1" customWidth="1"/>
    <col min="25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52" t="s">
        <v>57</v>
      </c>
      <c r="O1" s="352"/>
      <c r="P1" s="352"/>
      <c r="Q1" s="225"/>
    </row>
    <row r="2" spans="1:17" ht="31.5" customHeight="1">
      <c r="A2" s="353" t="s">
        <v>138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228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22" t="s">
        <v>37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226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54" t="s">
        <v>140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227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38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9" t="s">
        <v>39</v>
      </c>
      <c r="Q8" s="39"/>
    </row>
    <row r="9" spans="1:17" s="13" customFormat="1" ht="58.5" customHeight="1">
      <c r="A9" s="317" t="s">
        <v>0</v>
      </c>
      <c r="B9" s="317" t="s">
        <v>40</v>
      </c>
      <c r="C9" s="317" t="s">
        <v>137</v>
      </c>
      <c r="D9" s="351" t="s">
        <v>41</v>
      </c>
      <c r="E9" s="351"/>
      <c r="F9" s="355" t="s">
        <v>109</v>
      </c>
      <c r="G9" s="356"/>
      <c r="H9" s="317" t="s">
        <v>42</v>
      </c>
      <c r="I9" s="317" t="s">
        <v>43</v>
      </c>
      <c r="J9" s="359" t="s">
        <v>52</v>
      </c>
      <c r="K9" s="358" t="s">
        <v>44</v>
      </c>
      <c r="L9" s="358"/>
      <c r="M9" s="358"/>
      <c r="N9" s="358"/>
      <c r="O9" s="358"/>
      <c r="P9" s="358"/>
      <c r="Q9" s="229"/>
    </row>
    <row r="10" spans="1:23" s="13" customFormat="1" ht="46.5" customHeight="1">
      <c r="A10" s="318"/>
      <c r="B10" s="318"/>
      <c r="C10" s="318"/>
      <c r="D10" s="320" t="s">
        <v>45</v>
      </c>
      <c r="E10" s="320" t="s">
        <v>46</v>
      </c>
      <c r="F10" s="320" t="s">
        <v>45</v>
      </c>
      <c r="G10" s="320" t="s">
        <v>46</v>
      </c>
      <c r="H10" s="318"/>
      <c r="I10" s="318"/>
      <c r="J10" s="360"/>
      <c r="K10" s="351" t="s">
        <v>47</v>
      </c>
      <c r="L10" s="351" t="s">
        <v>48</v>
      </c>
      <c r="M10" s="351" t="s">
        <v>49</v>
      </c>
      <c r="N10" s="351" t="s">
        <v>53</v>
      </c>
      <c r="O10" s="362"/>
      <c r="P10" s="362" t="s">
        <v>56</v>
      </c>
      <c r="Q10" s="357" t="s">
        <v>120</v>
      </c>
      <c r="R10" s="357"/>
      <c r="S10" s="357" t="s">
        <v>132</v>
      </c>
      <c r="T10" s="357" t="s">
        <v>133</v>
      </c>
      <c r="U10" s="357" t="s">
        <v>120</v>
      </c>
      <c r="V10" s="357" t="s">
        <v>120</v>
      </c>
      <c r="W10" s="357" t="s">
        <v>120</v>
      </c>
    </row>
    <row r="11" spans="1:23" s="13" customFormat="1" ht="26.25" customHeight="1">
      <c r="A11" s="319"/>
      <c r="B11" s="319"/>
      <c r="C11" s="319"/>
      <c r="D11" s="321"/>
      <c r="E11" s="321"/>
      <c r="F11" s="321"/>
      <c r="G11" s="321"/>
      <c r="H11" s="319"/>
      <c r="I11" s="319"/>
      <c r="J11" s="361"/>
      <c r="K11" s="362"/>
      <c r="L11" s="362"/>
      <c r="M11" s="362"/>
      <c r="N11" s="178" t="s">
        <v>54</v>
      </c>
      <c r="O11" s="178" t="s">
        <v>55</v>
      </c>
      <c r="P11" s="362"/>
      <c r="Q11" s="357"/>
      <c r="R11" s="357"/>
      <c r="S11" s="357"/>
      <c r="T11" s="357"/>
      <c r="U11" s="357"/>
      <c r="V11" s="357"/>
      <c r="W11" s="357"/>
    </row>
    <row r="12" spans="1:23" s="9" customFormat="1" ht="12.75" customHeight="1">
      <c r="A12" s="14"/>
      <c r="B12" s="179">
        <v>1</v>
      </c>
      <c r="C12" s="180">
        <v>2</v>
      </c>
      <c r="D12" s="179">
        <v>3</v>
      </c>
      <c r="E12" s="180">
        <v>4</v>
      </c>
      <c r="F12" s="179">
        <v>5</v>
      </c>
      <c r="G12" s="180">
        <v>6</v>
      </c>
      <c r="H12" s="179">
        <v>7</v>
      </c>
      <c r="I12" s="180">
        <v>8</v>
      </c>
      <c r="J12" s="255">
        <v>9</v>
      </c>
      <c r="K12" s="180">
        <v>10</v>
      </c>
      <c r="L12" s="179">
        <v>11</v>
      </c>
      <c r="M12" s="180">
        <v>12</v>
      </c>
      <c r="N12" s="179">
        <v>13</v>
      </c>
      <c r="O12" s="180">
        <v>14</v>
      </c>
      <c r="P12" s="179">
        <v>15</v>
      </c>
      <c r="Q12" s="357"/>
      <c r="R12" s="357"/>
      <c r="S12" s="357"/>
      <c r="T12" s="357"/>
      <c r="U12" s="357"/>
      <c r="V12" s="357"/>
      <c r="W12" s="357"/>
    </row>
    <row r="13" spans="1:39" s="9" customFormat="1" ht="21.75" customHeight="1">
      <c r="A13" s="294">
        <v>1</v>
      </c>
      <c r="B13" s="295" t="s">
        <v>23</v>
      </c>
      <c r="C13" s="159">
        <v>55.10419569999992</v>
      </c>
      <c r="D13" s="163"/>
      <c r="E13" s="163"/>
      <c r="F13" s="325">
        <v>439.31072</v>
      </c>
      <c r="G13" s="326"/>
      <c r="H13" s="159"/>
      <c r="I13" s="159">
        <f>SUM(C13:H13)</f>
        <v>494.41491569999994</v>
      </c>
      <c r="J13" s="296"/>
      <c r="K13" s="157">
        <v>249.15497</v>
      </c>
      <c r="L13" s="157">
        <v>10.92745</v>
      </c>
      <c r="M13" s="157">
        <v>79.15807</v>
      </c>
      <c r="N13" s="157">
        <v>33.84077</v>
      </c>
      <c r="O13" s="157">
        <v>5.33107</v>
      </c>
      <c r="P13" s="297">
        <f>SUM(K13:O13)</f>
        <v>378.41233000000005</v>
      </c>
      <c r="Q13" s="233">
        <f>I13-P13</f>
        <v>116.00258569999988</v>
      </c>
      <c r="R13" s="208">
        <f>K13/'Part-I'!P13</f>
        <v>114.88095776024639</v>
      </c>
      <c r="S13" s="208">
        <v>274.403636</v>
      </c>
      <c r="T13" s="298">
        <f>P13-S13</f>
        <v>104.00869400000005</v>
      </c>
      <c r="U13" s="9">
        <v>61.85</v>
      </c>
      <c r="V13" s="24"/>
      <c r="W13" s="24">
        <f>P13-'[1]Part-II'!P13</f>
        <v>-34.48932999999994</v>
      </c>
      <c r="X13" s="24">
        <f>M13-'[1]Part-II'!M13</f>
        <v>31.104079999999996</v>
      </c>
      <c r="Y13" s="24"/>
      <c r="Z13" s="24">
        <f aca="true" t="shared" si="0" ref="Z13:AE13">ROUND($AH13*AI13,5)</f>
        <v>0</v>
      </c>
      <c r="AA13" s="24">
        <f t="shared" si="0"/>
        <v>0</v>
      </c>
      <c r="AB13" s="24">
        <f t="shared" si="0"/>
        <v>0</v>
      </c>
      <c r="AC13" s="24">
        <f t="shared" si="0"/>
        <v>0</v>
      </c>
      <c r="AD13" s="24">
        <f t="shared" si="0"/>
        <v>0</v>
      </c>
      <c r="AE13" s="24">
        <f t="shared" si="0"/>
        <v>0</v>
      </c>
      <c r="AF13" s="24"/>
      <c r="AG13" s="9">
        <f>P13/$P$26</f>
        <v>0.06241219015497264</v>
      </c>
      <c r="AH13" s="9">
        <f>ROUND(AG13*$P$31,5)</f>
        <v>0</v>
      </c>
      <c r="AI13" s="9">
        <f>K13/$P13</f>
        <v>0.6584219124149574</v>
      </c>
      <c r="AJ13" s="9">
        <f>L13/$P13</f>
        <v>0.028877098164322497</v>
      </c>
      <c r="AK13" s="9">
        <f aca="true" t="shared" si="1" ref="AK13:AM25">M13/$P13</f>
        <v>0.20918470072050765</v>
      </c>
      <c r="AL13" s="9">
        <f>N13/$P13</f>
        <v>0.08942829637712914</v>
      </c>
      <c r="AM13" s="9">
        <f>O13/$P13</f>
        <v>0.014087992323083129</v>
      </c>
    </row>
    <row r="14" spans="1:39" s="9" customFormat="1" ht="21.75" customHeight="1">
      <c r="A14" s="299">
        <v>2</v>
      </c>
      <c r="B14" s="300" t="s">
        <v>24</v>
      </c>
      <c r="C14" s="163">
        <v>27.142574000000018</v>
      </c>
      <c r="D14" s="163"/>
      <c r="E14" s="163"/>
      <c r="F14" s="325">
        <v>467.13243</v>
      </c>
      <c r="G14" s="326"/>
      <c r="H14" s="163"/>
      <c r="I14" s="159">
        <f aca="true" t="shared" si="2" ref="I14:I25">SUM(C14:H14)</f>
        <v>494.275004</v>
      </c>
      <c r="J14" s="296"/>
      <c r="K14" s="164">
        <v>328.50065</v>
      </c>
      <c r="L14" s="164">
        <v>6.17831</v>
      </c>
      <c r="M14" s="164">
        <v>97.52953</v>
      </c>
      <c r="N14" s="164">
        <v>12.24222</v>
      </c>
      <c r="O14" s="164">
        <v>0.14532</v>
      </c>
      <c r="P14" s="297">
        <f aca="true" t="shared" si="3" ref="P14:P28">SUM(K14:O14)</f>
        <v>444.59603</v>
      </c>
      <c r="Q14" s="233">
        <f aca="true" t="shared" si="4" ref="Q14:Q27">I14-P14</f>
        <v>49.67897400000004</v>
      </c>
      <c r="R14" s="208">
        <f>K14/'Part-I'!P14</f>
        <v>146.13733323249804</v>
      </c>
      <c r="S14" s="208">
        <v>304.41071</v>
      </c>
      <c r="T14" s="298">
        <f aca="true" t="shared" si="5" ref="T14:T25">P14-S14</f>
        <v>140.18532</v>
      </c>
      <c r="U14" s="9">
        <v>36.857749999999996</v>
      </c>
      <c r="V14" s="24"/>
      <c r="W14" s="24">
        <f>P14-'[1]Part-II'!P14</f>
        <v>-154.14192999999995</v>
      </c>
      <c r="X14" s="24">
        <f>M14-'[1]Part-II'!M14</f>
        <v>-40.219179999999994</v>
      </c>
      <c r="Y14" s="24"/>
      <c r="Z14" s="24">
        <f aca="true" t="shared" si="6" ref="Z14:Z25">ROUND(AH14*AI14,5)</f>
        <v>0</v>
      </c>
      <c r="AA14" s="24">
        <f aca="true" t="shared" si="7" ref="AA14:AA25">ROUND($AH14*AJ14,5)</f>
        <v>0</v>
      </c>
      <c r="AB14" s="24">
        <f aca="true" t="shared" si="8" ref="AB14:AB25">ROUND($AH14*AK14,5)</f>
        <v>0</v>
      </c>
      <c r="AC14" s="24">
        <f aca="true" t="shared" si="9" ref="AC14:AC25">ROUND($AH14*AL14,5)</f>
        <v>0</v>
      </c>
      <c r="AD14" s="24">
        <f aca="true" t="shared" si="10" ref="AD14:AD25">ROUND($AH14*AM14,5)</f>
        <v>0</v>
      </c>
      <c r="AE14" s="24"/>
      <c r="AF14" s="24"/>
      <c r="AG14" s="9">
        <f aca="true" t="shared" si="11" ref="AG14:AG25">P14/$P$26</f>
        <v>0.07332798052987839</v>
      </c>
      <c r="AH14" s="9">
        <f aca="true" t="shared" si="12" ref="AH14:AH25">ROUND(AG14*$P$31,5)</f>
        <v>0</v>
      </c>
      <c r="AI14" s="9">
        <f aca="true" t="shared" si="13" ref="AI14:AI25">K14/P14</f>
        <v>0.7388744564363294</v>
      </c>
      <c r="AJ14" s="9">
        <f aca="true" t="shared" si="14" ref="AJ14:AJ25">L14/$P14</f>
        <v>0.013896457869855473</v>
      </c>
      <c r="AK14" s="9">
        <f t="shared" si="1"/>
        <v>0.21936662367408002</v>
      </c>
      <c r="AL14" s="9">
        <f t="shared" si="1"/>
        <v>0.027535603500553077</v>
      </c>
      <c r="AM14" s="9">
        <f t="shared" si="1"/>
        <v>0.00032685851918200893</v>
      </c>
    </row>
    <row r="15" spans="1:39" s="9" customFormat="1" ht="21.75" customHeight="1">
      <c r="A15" s="294">
        <v>3</v>
      </c>
      <c r="B15" s="295" t="s">
        <v>25</v>
      </c>
      <c r="C15" s="159">
        <v>55.21214909999996</v>
      </c>
      <c r="D15" s="163"/>
      <c r="E15" s="163"/>
      <c r="F15" s="325">
        <v>1280.93529</v>
      </c>
      <c r="G15" s="326"/>
      <c r="H15" s="159"/>
      <c r="I15" s="159">
        <f t="shared" si="2"/>
        <v>1336.1474391</v>
      </c>
      <c r="J15" s="296"/>
      <c r="K15" s="157">
        <v>838.66722</v>
      </c>
      <c r="L15" s="157">
        <v>68.12037</v>
      </c>
      <c r="M15" s="157">
        <v>333.35</v>
      </c>
      <c r="N15" s="157">
        <v>14.49343</v>
      </c>
      <c r="O15" s="157">
        <v>24.49965</v>
      </c>
      <c r="P15" s="297">
        <f t="shared" si="3"/>
        <v>1279.13067</v>
      </c>
      <c r="Q15" s="233">
        <f t="shared" si="4"/>
        <v>57.01676909999992</v>
      </c>
      <c r="R15" s="208">
        <f>K15/'Part-I'!P15</f>
        <v>99.95366459449669</v>
      </c>
      <c r="S15" s="208">
        <v>959.12689</v>
      </c>
      <c r="T15" s="298">
        <f t="shared" si="5"/>
        <v>320.00378</v>
      </c>
      <c r="U15" s="9">
        <v>166.16731999999996</v>
      </c>
      <c r="V15" s="24"/>
      <c r="W15" s="24">
        <f>P15-'[1]Part-II'!P15</f>
        <v>429.68406000000004</v>
      </c>
      <c r="X15" s="24">
        <f>M15-'[1]Part-II'!M15</f>
        <v>160.70416000000003</v>
      </c>
      <c r="Y15" s="24"/>
      <c r="Z15" s="24">
        <f t="shared" si="6"/>
        <v>0</v>
      </c>
      <c r="AA15" s="24">
        <f t="shared" si="7"/>
        <v>0</v>
      </c>
      <c r="AB15" s="24">
        <f t="shared" si="8"/>
        <v>0</v>
      </c>
      <c r="AC15" s="24">
        <f t="shared" si="9"/>
        <v>0</v>
      </c>
      <c r="AD15" s="24">
        <f t="shared" si="10"/>
        <v>0</v>
      </c>
      <c r="AE15" s="24"/>
      <c r="AF15" s="24"/>
      <c r="AG15" s="9">
        <f t="shared" si="11"/>
        <v>0.2109692002084011</v>
      </c>
      <c r="AH15" s="9">
        <f t="shared" si="12"/>
        <v>0</v>
      </c>
      <c r="AI15" s="9">
        <f t="shared" si="13"/>
        <v>0.6556540623015473</v>
      </c>
      <c r="AJ15" s="9">
        <f t="shared" si="14"/>
        <v>0.05325520808597295</v>
      </c>
      <c r="AK15" s="9">
        <f t="shared" si="1"/>
        <v>0.2606066821929929</v>
      </c>
      <c r="AL15" s="9">
        <f t="shared" si="1"/>
        <v>0.011330687583309998</v>
      </c>
      <c r="AM15" s="9">
        <f t="shared" si="1"/>
        <v>0.019153359836176862</v>
      </c>
    </row>
    <row r="16" spans="1:39" s="9" customFormat="1" ht="21.75" customHeight="1">
      <c r="A16" s="294">
        <v>4</v>
      </c>
      <c r="B16" s="295" t="s">
        <v>26</v>
      </c>
      <c r="C16" s="159">
        <v>68.19808800000007</v>
      </c>
      <c r="D16" s="163"/>
      <c r="E16" s="163"/>
      <c r="F16" s="325">
        <v>469.04671</v>
      </c>
      <c r="G16" s="326"/>
      <c r="H16" s="159"/>
      <c r="I16" s="159">
        <f t="shared" si="2"/>
        <v>537.2447980000001</v>
      </c>
      <c r="J16" s="296"/>
      <c r="K16" s="157">
        <v>326.3192</v>
      </c>
      <c r="L16" s="157">
        <v>16.37459</v>
      </c>
      <c r="M16" s="157">
        <v>103.18656</v>
      </c>
      <c r="N16" s="157">
        <v>3.56136</v>
      </c>
      <c r="O16" s="157">
        <v>5.72292</v>
      </c>
      <c r="P16" s="297">
        <f t="shared" si="3"/>
        <v>455.16463</v>
      </c>
      <c r="Q16" s="233">
        <f t="shared" si="4"/>
        <v>82.08016800000007</v>
      </c>
      <c r="R16" s="208">
        <f>K16/'Part-I'!P16</f>
        <v>103.29139246837028</v>
      </c>
      <c r="S16" s="208">
        <v>292.43390999999997</v>
      </c>
      <c r="T16" s="298">
        <f t="shared" si="5"/>
        <v>162.73072000000002</v>
      </c>
      <c r="U16" s="9">
        <v>44.84509000000001</v>
      </c>
      <c r="V16" s="24"/>
      <c r="W16" s="24">
        <f>P16-'[1]Part-II'!P16</f>
        <v>135.05721999999997</v>
      </c>
      <c r="X16" s="24">
        <f>M16-'[1]Part-II'!M16</f>
        <v>41.16936</v>
      </c>
      <c r="Y16" s="24"/>
      <c r="Z16" s="24">
        <f t="shared" si="6"/>
        <v>0</v>
      </c>
      <c r="AA16" s="24">
        <f t="shared" si="7"/>
        <v>0</v>
      </c>
      <c r="AB16" s="24">
        <f t="shared" si="8"/>
        <v>0</v>
      </c>
      <c r="AC16" s="24">
        <f t="shared" si="9"/>
        <v>0</v>
      </c>
      <c r="AD16" s="24">
        <f t="shared" si="10"/>
        <v>0</v>
      </c>
      <c r="AE16" s="24"/>
      <c r="AF16" s="24"/>
      <c r="AG16" s="9">
        <f t="shared" si="11"/>
        <v>0.07507107772988729</v>
      </c>
      <c r="AH16" s="9">
        <f t="shared" si="12"/>
        <v>0</v>
      </c>
      <c r="AI16" s="9">
        <f t="shared" si="13"/>
        <v>0.7169256539112013</v>
      </c>
      <c r="AJ16" s="9">
        <f t="shared" si="14"/>
        <v>0.035975093231651156</v>
      </c>
      <c r="AK16" s="9">
        <f t="shared" si="1"/>
        <v>0.22670162222402915</v>
      </c>
      <c r="AL16" s="9">
        <f t="shared" si="1"/>
        <v>0.007824333802035541</v>
      </c>
      <c r="AM16" s="9">
        <f t="shared" si="1"/>
        <v>0.012573296831082855</v>
      </c>
    </row>
    <row r="17" spans="1:39" s="9" customFormat="1" ht="21.75" customHeight="1">
      <c r="A17" s="294">
        <v>5</v>
      </c>
      <c r="B17" s="295" t="s">
        <v>27</v>
      </c>
      <c r="C17" s="159">
        <v>43.472628600000036</v>
      </c>
      <c r="D17" s="163"/>
      <c r="E17" s="163"/>
      <c r="F17" s="325">
        <v>462.96636</v>
      </c>
      <c r="G17" s="326"/>
      <c r="H17" s="159"/>
      <c r="I17" s="159">
        <f t="shared" si="2"/>
        <v>506.4389886</v>
      </c>
      <c r="J17" s="296"/>
      <c r="K17" s="157">
        <v>286.54443</v>
      </c>
      <c r="L17" s="157">
        <v>15.54439</v>
      </c>
      <c r="M17" s="157">
        <v>85.93299</v>
      </c>
      <c r="N17" s="157">
        <v>16.38752</v>
      </c>
      <c r="O17" s="157">
        <v>6.55852</v>
      </c>
      <c r="P17" s="297">
        <f t="shared" si="3"/>
        <v>410.96785</v>
      </c>
      <c r="Q17" s="233">
        <f t="shared" si="4"/>
        <v>95.47113860000002</v>
      </c>
      <c r="R17" s="208">
        <f>K17/'Part-I'!P17</f>
        <v>123.02796359108667</v>
      </c>
      <c r="S17" s="208">
        <v>214.06911</v>
      </c>
      <c r="T17" s="298">
        <f t="shared" si="5"/>
        <v>196.89874</v>
      </c>
      <c r="U17" s="9">
        <v>90.28120000000001</v>
      </c>
      <c r="V17" s="24">
        <v>4.31379</v>
      </c>
      <c r="W17" s="301">
        <f>P17-'[1]Part-II'!P17</f>
        <v>-180.51162</v>
      </c>
      <c r="X17" s="24">
        <f>M17-'[1]Part-II'!M17</f>
        <v>-73.18604</v>
      </c>
      <c r="Y17" s="24"/>
      <c r="Z17" s="24">
        <f t="shared" si="6"/>
        <v>0</v>
      </c>
      <c r="AA17" s="24">
        <f t="shared" si="7"/>
        <v>0</v>
      </c>
      <c r="AB17" s="24">
        <f t="shared" si="8"/>
        <v>0</v>
      </c>
      <c r="AC17" s="24">
        <f t="shared" si="9"/>
        <v>0</v>
      </c>
      <c r="AD17" s="24">
        <f t="shared" si="10"/>
        <v>0</v>
      </c>
      <c r="AE17" s="24"/>
      <c r="AF17" s="24"/>
      <c r="AG17" s="9">
        <f t="shared" si="11"/>
        <v>0.0677816275219686</v>
      </c>
      <c r="AH17" s="9">
        <f t="shared" si="12"/>
        <v>0</v>
      </c>
      <c r="AI17" s="9">
        <f t="shared" si="13"/>
        <v>0.6972429351833725</v>
      </c>
      <c r="AJ17" s="9">
        <f t="shared" si="14"/>
        <v>0.0378238589709633</v>
      </c>
      <c r="AK17" s="9">
        <f t="shared" si="1"/>
        <v>0.20909905726202185</v>
      </c>
      <c r="AL17" s="9">
        <f t="shared" si="1"/>
        <v>0.03987543064500057</v>
      </c>
      <c r="AM17" s="9">
        <f t="shared" si="1"/>
        <v>0.015958717938641672</v>
      </c>
    </row>
    <row r="18" spans="1:39" s="9" customFormat="1" ht="21.75" customHeight="1">
      <c r="A18" s="294">
        <v>6</v>
      </c>
      <c r="B18" s="295" t="s">
        <v>28</v>
      </c>
      <c r="C18" s="159">
        <v>10.668948700000072</v>
      </c>
      <c r="D18" s="163"/>
      <c r="E18" s="163"/>
      <c r="F18" s="325">
        <v>739.05938</v>
      </c>
      <c r="G18" s="326"/>
      <c r="H18" s="159"/>
      <c r="I18" s="159">
        <f t="shared" si="2"/>
        <v>749.7283287000001</v>
      </c>
      <c r="J18" s="296"/>
      <c r="K18" s="157">
        <v>445.68512</v>
      </c>
      <c r="L18" s="157">
        <v>30.51753</v>
      </c>
      <c r="M18" s="157">
        <v>200.05599</v>
      </c>
      <c r="N18" s="157">
        <v>8.16145</v>
      </c>
      <c r="O18" s="157">
        <v>11.47609</v>
      </c>
      <c r="P18" s="297">
        <f t="shared" si="3"/>
        <v>695.89618</v>
      </c>
      <c r="Q18" s="233">
        <f t="shared" si="4"/>
        <v>53.832148700000175</v>
      </c>
      <c r="R18" s="208">
        <f>K18/'Part-I'!P18</f>
        <v>81.00007996685011</v>
      </c>
      <c r="S18" s="208">
        <v>530.32122</v>
      </c>
      <c r="T18" s="298">
        <f t="shared" si="5"/>
        <v>165.57495999999992</v>
      </c>
      <c r="U18" s="9">
        <v>81.51</v>
      </c>
      <c r="V18" s="24"/>
      <c r="W18" s="24">
        <f>P18-'[1]Part-II'!P18</f>
        <v>63.49763999999993</v>
      </c>
      <c r="X18" s="24">
        <f>M18-'[1]Part-II'!M18</f>
        <v>23.775410000000022</v>
      </c>
      <c r="Y18" s="24"/>
      <c r="Z18" s="24">
        <f t="shared" si="6"/>
        <v>0</v>
      </c>
      <c r="AA18" s="24">
        <f t="shared" si="7"/>
        <v>0</v>
      </c>
      <c r="AB18" s="24">
        <f t="shared" si="8"/>
        <v>0</v>
      </c>
      <c r="AC18" s="24">
        <f t="shared" si="9"/>
        <v>0</v>
      </c>
      <c r="AD18" s="24">
        <f t="shared" si="10"/>
        <v>0</v>
      </c>
      <c r="AE18" s="24"/>
      <c r="AF18" s="24"/>
      <c r="AG18" s="9">
        <f t="shared" si="11"/>
        <v>0.11477534232111057</v>
      </c>
      <c r="AH18" s="9">
        <f t="shared" si="12"/>
        <v>0</v>
      </c>
      <c r="AI18" s="9">
        <f t="shared" si="13"/>
        <v>0.6404477173592188</v>
      </c>
      <c r="AJ18" s="9">
        <f t="shared" si="14"/>
        <v>0.04385356735253239</v>
      </c>
      <c r="AK18" s="9">
        <f t="shared" si="1"/>
        <v>0.28747964962244804</v>
      </c>
      <c r="AL18" s="9">
        <f t="shared" si="1"/>
        <v>0.01172797068666191</v>
      </c>
      <c r="AM18" s="9">
        <f t="shared" si="1"/>
        <v>0.016491094979138986</v>
      </c>
    </row>
    <row r="19" spans="1:39" s="9" customFormat="1" ht="21.75" customHeight="1">
      <c r="A19" s="294">
        <v>7</v>
      </c>
      <c r="B19" s="295" t="s">
        <v>29</v>
      </c>
      <c r="C19" s="159">
        <v>21.055714000000016</v>
      </c>
      <c r="D19" s="163"/>
      <c r="E19" s="163"/>
      <c r="F19" s="325">
        <v>522.90149</v>
      </c>
      <c r="G19" s="326"/>
      <c r="H19" s="159"/>
      <c r="I19" s="159">
        <f t="shared" si="2"/>
        <v>543.9572039999999</v>
      </c>
      <c r="J19" s="296"/>
      <c r="K19" s="157">
        <v>307.06817</v>
      </c>
      <c r="L19" s="157">
        <v>13.17877</v>
      </c>
      <c r="M19" s="157">
        <v>155.77869</v>
      </c>
      <c r="N19" s="157">
        <v>7.38969</v>
      </c>
      <c r="O19" s="157">
        <v>17.83079</v>
      </c>
      <c r="P19" s="297">
        <f t="shared" si="3"/>
        <v>501.24610999999993</v>
      </c>
      <c r="Q19" s="233">
        <f t="shared" si="4"/>
        <v>42.711094</v>
      </c>
      <c r="R19" s="208">
        <f>K19/'Part-I'!P19</f>
        <v>80.1581322863751</v>
      </c>
      <c r="S19" s="208">
        <v>325.64736</v>
      </c>
      <c r="T19" s="298">
        <f t="shared" si="5"/>
        <v>175.59874999999994</v>
      </c>
      <c r="U19" s="9">
        <v>84.90853</v>
      </c>
      <c r="V19" s="24"/>
      <c r="W19" s="24">
        <f>P19-'[1]Part-II'!P19</f>
        <v>-41.76945000000012</v>
      </c>
      <c r="X19" s="24">
        <f>M19-'[1]Part-II'!M19</f>
        <v>23.853965000000017</v>
      </c>
      <c r="Y19" s="24"/>
      <c r="Z19" s="24">
        <f t="shared" si="6"/>
        <v>0</v>
      </c>
      <c r="AA19" s="24">
        <f t="shared" si="7"/>
        <v>0</v>
      </c>
      <c r="AB19" s="24">
        <f t="shared" si="8"/>
        <v>0</v>
      </c>
      <c r="AC19" s="24">
        <f t="shared" si="9"/>
        <v>0</v>
      </c>
      <c r="AD19" s="24">
        <f t="shared" si="10"/>
        <v>0</v>
      </c>
      <c r="AE19" s="24"/>
      <c r="AF19" s="24"/>
      <c r="AG19" s="9">
        <f t="shared" si="11"/>
        <v>0.08267137471910686</v>
      </c>
      <c r="AH19" s="9">
        <f t="shared" si="12"/>
        <v>0</v>
      </c>
      <c r="AI19" s="9">
        <f t="shared" si="13"/>
        <v>0.6126095821471813</v>
      </c>
      <c r="AJ19" s="9">
        <f t="shared" si="14"/>
        <v>0.026292014515583974</v>
      </c>
      <c r="AK19" s="9">
        <f t="shared" si="1"/>
        <v>0.3107828407885301</v>
      </c>
      <c r="AL19" s="9">
        <f t="shared" si="1"/>
        <v>0.014742638102468269</v>
      </c>
      <c r="AM19" s="9">
        <f t="shared" si="1"/>
        <v>0.03557292444623661</v>
      </c>
    </row>
    <row r="20" spans="1:39" s="9" customFormat="1" ht="21.75" customHeight="1">
      <c r="A20" s="294">
        <v>8</v>
      </c>
      <c r="B20" s="295" t="s">
        <v>30</v>
      </c>
      <c r="C20" s="159">
        <v>52.44022539999999</v>
      </c>
      <c r="D20" s="163"/>
      <c r="E20" s="163"/>
      <c r="F20" s="325">
        <v>547.10759</v>
      </c>
      <c r="G20" s="326"/>
      <c r="H20" s="159"/>
      <c r="I20" s="159">
        <f t="shared" si="2"/>
        <v>599.5478154</v>
      </c>
      <c r="J20" s="296"/>
      <c r="K20" s="157">
        <v>402.95617</v>
      </c>
      <c r="L20" s="157">
        <v>23.85058</v>
      </c>
      <c r="M20" s="157">
        <v>111.40209</v>
      </c>
      <c r="N20" s="157">
        <v>2.59377</v>
      </c>
      <c r="O20" s="157">
        <v>5.93055</v>
      </c>
      <c r="P20" s="297">
        <f t="shared" si="3"/>
        <v>546.73316</v>
      </c>
      <c r="Q20" s="233">
        <f t="shared" si="4"/>
        <v>52.81465539999999</v>
      </c>
      <c r="R20" s="208">
        <f>K20/'Part-I'!P20</f>
        <v>116.19735802483376</v>
      </c>
      <c r="S20" s="208">
        <v>367.82944</v>
      </c>
      <c r="T20" s="298">
        <f t="shared" si="5"/>
        <v>178.90372000000002</v>
      </c>
      <c r="U20" s="9">
        <v>95.95</v>
      </c>
      <c r="V20" s="24"/>
      <c r="W20" s="24">
        <f>P20-'[1]Part-II'!P20</f>
        <v>145.94725999999991</v>
      </c>
      <c r="X20" s="24">
        <f>M20-'[1]Part-II'!M20</f>
        <v>16.039689999999993</v>
      </c>
      <c r="Y20" s="24"/>
      <c r="Z20" s="24">
        <f t="shared" si="6"/>
        <v>0</v>
      </c>
      <c r="AA20" s="24">
        <f t="shared" si="7"/>
        <v>0</v>
      </c>
      <c r="AB20" s="24">
        <f t="shared" si="8"/>
        <v>0</v>
      </c>
      <c r="AC20" s="24">
        <f t="shared" si="9"/>
        <v>0</v>
      </c>
      <c r="AD20" s="24">
        <f t="shared" si="10"/>
        <v>0</v>
      </c>
      <c r="AE20" s="24"/>
      <c r="AF20" s="24"/>
      <c r="AG20" s="9">
        <f t="shared" si="11"/>
        <v>0.09017363135590502</v>
      </c>
      <c r="AH20" s="9">
        <f t="shared" si="12"/>
        <v>0</v>
      </c>
      <c r="AI20" s="9">
        <f t="shared" si="13"/>
        <v>0.7370252976790359</v>
      </c>
      <c r="AJ20" s="9">
        <f t="shared" si="14"/>
        <v>0.04362380361198505</v>
      </c>
      <c r="AK20" s="9">
        <f t="shared" si="1"/>
        <v>0.20375952685950127</v>
      </c>
      <c r="AL20" s="9">
        <f t="shared" si="1"/>
        <v>0.004744124172018394</v>
      </c>
      <c r="AM20" s="9">
        <f t="shared" si="1"/>
        <v>0.01084724767745933</v>
      </c>
    </row>
    <row r="21" spans="1:39" s="9" customFormat="1" ht="21.75" customHeight="1">
      <c r="A21" s="294">
        <v>9</v>
      </c>
      <c r="B21" s="295" t="s">
        <v>31</v>
      </c>
      <c r="C21" s="159">
        <v>19.63769990000008</v>
      </c>
      <c r="D21" s="163"/>
      <c r="E21" s="163"/>
      <c r="F21" s="325">
        <v>251.13518</v>
      </c>
      <c r="G21" s="326"/>
      <c r="H21" s="159"/>
      <c r="I21" s="159">
        <f t="shared" si="2"/>
        <v>270.7728799000001</v>
      </c>
      <c r="J21" s="296"/>
      <c r="K21" s="157">
        <v>165.5693</v>
      </c>
      <c r="L21" s="157">
        <v>7.01723</v>
      </c>
      <c r="M21" s="157">
        <v>26.1928</v>
      </c>
      <c r="N21" s="157">
        <v>1.46192</v>
      </c>
      <c r="O21" s="157">
        <v>3.01411</v>
      </c>
      <c r="P21" s="297">
        <f t="shared" si="3"/>
        <v>203.25536</v>
      </c>
      <c r="Q21" s="233">
        <f t="shared" si="4"/>
        <v>67.51751990000008</v>
      </c>
      <c r="R21" s="208">
        <f>K21/'Part-I'!P21</f>
        <v>99.65169607819534</v>
      </c>
      <c r="S21" s="208">
        <v>147.30015999999998</v>
      </c>
      <c r="T21" s="298">
        <f t="shared" si="5"/>
        <v>55.95520000000002</v>
      </c>
      <c r="U21" s="9">
        <v>83.854181</v>
      </c>
      <c r="V21" s="24"/>
      <c r="W21" s="24">
        <f>P21-'[1]Part-II'!P21</f>
        <v>-20.12041000000002</v>
      </c>
      <c r="X21" s="24">
        <f>M21-'[1]Part-II'!M21</f>
        <v>14.251879999999998</v>
      </c>
      <c r="Y21" s="24"/>
      <c r="Z21" s="24">
        <f t="shared" si="6"/>
        <v>0</v>
      </c>
      <c r="AA21" s="24">
        <f t="shared" si="7"/>
        <v>0</v>
      </c>
      <c r="AB21" s="24">
        <f t="shared" si="8"/>
        <v>0</v>
      </c>
      <c r="AC21" s="24">
        <f t="shared" si="9"/>
        <v>0</v>
      </c>
      <c r="AD21" s="24">
        <f t="shared" si="10"/>
        <v>0</v>
      </c>
      <c r="AE21" s="24"/>
      <c r="AF21" s="24"/>
      <c r="AG21" s="9">
        <f t="shared" si="11"/>
        <v>0.03352325273951147</v>
      </c>
      <c r="AH21" s="9">
        <f t="shared" si="12"/>
        <v>0</v>
      </c>
      <c r="AI21" s="9">
        <f t="shared" si="13"/>
        <v>0.8145876202231518</v>
      </c>
      <c r="AJ21" s="9">
        <f t="shared" si="14"/>
        <v>0.034524206397312227</v>
      </c>
      <c r="AK21" s="9">
        <f t="shared" si="1"/>
        <v>0.12886646630130688</v>
      </c>
      <c r="AL21" s="9">
        <f t="shared" si="1"/>
        <v>0.007192528649674971</v>
      </c>
      <c r="AM21" s="9">
        <f t="shared" si="1"/>
        <v>0.01482917842855411</v>
      </c>
    </row>
    <row r="22" spans="1:39" s="9" customFormat="1" ht="21.75" customHeight="1">
      <c r="A22" s="294">
        <v>10</v>
      </c>
      <c r="B22" s="295" t="s">
        <v>32</v>
      </c>
      <c r="C22" s="159">
        <v>90.76816619999994</v>
      </c>
      <c r="D22" s="163"/>
      <c r="E22" s="163"/>
      <c r="F22" s="325">
        <v>614.43123</v>
      </c>
      <c r="G22" s="326"/>
      <c r="H22" s="159"/>
      <c r="I22" s="159">
        <f t="shared" si="2"/>
        <v>705.1993961999999</v>
      </c>
      <c r="J22" s="296"/>
      <c r="K22" s="157">
        <v>429.83988</v>
      </c>
      <c r="L22" s="157">
        <v>14.7241</v>
      </c>
      <c r="M22" s="157">
        <v>69.70943</v>
      </c>
      <c r="N22" s="157">
        <v>2.04218</v>
      </c>
      <c r="O22" s="157">
        <v>5.12823</v>
      </c>
      <c r="P22" s="297">
        <f t="shared" si="3"/>
        <v>521.4438200000001</v>
      </c>
      <c r="Q22" s="233">
        <f t="shared" si="4"/>
        <v>183.75557619999984</v>
      </c>
      <c r="R22" s="208">
        <f>K22/'Part-I'!P22</f>
        <v>124.17770382118682</v>
      </c>
      <c r="S22" s="208">
        <v>266.27575</v>
      </c>
      <c r="T22" s="298">
        <f t="shared" si="5"/>
        <v>255.16807000000006</v>
      </c>
      <c r="U22" s="9">
        <v>80.17361999999999</v>
      </c>
      <c r="V22" s="24"/>
      <c r="W22" s="24">
        <f>P22-'[1]Part-II'!P22</f>
        <v>-33.29040999999995</v>
      </c>
      <c r="X22" s="24">
        <f>M22-'[1]Part-II'!M22</f>
        <v>-77.38968</v>
      </c>
      <c r="Y22" s="24"/>
      <c r="Z22" s="24">
        <f t="shared" si="6"/>
        <v>0</v>
      </c>
      <c r="AA22" s="24">
        <f t="shared" si="7"/>
        <v>0</v>
      </c>
      <c r="AB22" s="24">
        <f t="shared" si="8"/>
        <v>0</v>
      </c>
      <c r="AC22" s="24">
        <f t="shared" si="9"/>
        <v>0</v>
      </c>
      <c r="AD22" s="24">
        <f t="shared" si="10"/>
        <v>0</v>
      </c>
      <c r="AE22" s="24"/>
      <c r="AF22" s="24"/>
      <c r="AG22" s="9">
        <f t="shared" si="11"/>
        <v>0.08600261743314581</v>
      </c>
      <c r="AH22" s="9">
        <f t="shared" si="12"/>
        <v>0</v>
      </c>
      <c r="AI22" s="9">
        <f t="shared" si="13"/>
        <v>0.8243263483302955</v>
      </c>
      <c r="AJ22" s="9">
        <f t="shared" si="14"/>
        <v>0.028237174236718343</v>
      </c>
      <c r="AK22" s="9">
        <f t="shared" si="1"/>
        <v>0.13368540833411352</v>
      </c>
      <c r="AL22" s="9">
        <f t="shared" si="1"/>
        <v>0.003916395058627792</v>
      </c>
      <c r="AM22" s="9">
        <f t="shared" si="1"/>
        <v>0.00983467404024464</v>
      </c>
    </row>
    <row r="23" spans="1:39" s="9" customFormat="1" ht="21.75" customHeight="1">
      <c r="A23" s="294">
        <v>11</v>
      </c>
      <c r="B23" s="295" t="s">
        <v>33</v>
      </c>
      <c r="C23" s="159">
        <v>10.260448999999966</v>
      </c>
      <c r="D23" s="163"/>
      <c r="E23" s="163"/>
      <c r="F23" s="325">
        <v>162.94907</v>
      </c>
      <c r="G23" s="326"/>
      <c r="H23" s="159"/>
      <c r="I23" s="159">
        <f t="shared" si="2"/>
        <v>173.20951899999997</v>
      </c>
      <c r="J23" s="296"/>
      <c r="K23" s="157">
        <v>72.27626</v>
      </c>
      <c r="L23" s="157">
        <v>5.44588</v>
      </c>
      <c r="M23" s="157">
        <v>35.11313</v>
      </c>
      <c r="N23" s="157">
        <v>8.1307</v>
      </c>
      <c r="O23" s="157">
        <v>1.11422</v>
      </c>
      <c r="P23" s="297">
        <f t="shared" si="3"/>
        <v>122.08019</v>
      </c>
      <c r="Q23" s="233">
        <f t="shared" si="4"/>
        <v>51.12932899999997</v>
      </c>
      <c r="R23" s="208">
        <f>K23/'Part-I'!P23</f>
        <v>98.41672680728225</v>
      </c>
      <c r="S23" s="208">
        <v>73.37846</v>
      </c>
      <c r="T23" s="298">
        <f t="shared" si="5"/>
        <v>48.70173</v>
      </c>
      <c r="U23" s="9">
        <v>29.66637</v>
      </c>
      <c r="V23" s="24"/>
      <c r="W23" s="24">
        <f>P23-'[1]Part-II'!P23</f>
        <v>-137.77567</v>
      </c>
      <c r="X23" s="24">
        <f>M23-'[1]Part-II'!M23</f>
        <v>-0.6037500000000051</v>
      </c>
      <c r="Y23" s="24"/>
      <c r="Z23" s="24">
        <f t="shared" si="6"/>
        <v>0</v>
      </c>
      <c r="AA23" s="24">
        <f t="shared" si="7"/>
        <v>0</v>
      </c>
      <c r="AB23" s="24">
        <f t="shared" si="8"/>
        <v>0</v>
      </c>
      <c r="AC23" s="24">
        <f t="shared" si="9"/>
        <v>0</v>
      </c>
      <c r="AD23" s="24">
        <f t="shared" si="10"/>
        <v>0</v>
      </c>
      <c r="AE23" s="24"/>
      <c r="AF23" s="24"/>
      <c r="AG23" s="9">
        <f t="shared" si="11"/>
        <v>0.020134893681807854</v>
      </c>
      <c r="AH23" s="9">
        <f t="shared" si="12"/>
        <v>0</v>
      </c>
      <c r="AI23" s="9">
        <f t="shared" si="13"/>
        <v>0.5920392161906038</v>
      </c>
      <c r="AJ23" s="9">
        <f t="shared" si="14"/>
        <v>0.044609039353559324</v>
      </c>
      <c r="AK23" s="9">
        <f t="shared" si="1"/>
        <v>0.2876234874798278</v>
      </c>
      <c r="AL23" s="9">
        <f t="shared" si="1"/>
        <v>0.06660130525681521</v>
      </c>
      <c r="AM23" s="9">
        <f t="shared" si="1"/>
        <v>0.009126951719193753</v>
      </c>
    </row>
    <row r="24" spans="1:39" s="9" customFormat="1" ht="21.75" customHeight="1">
      <c r="A24" s="294">
        <v>12</v>
      </c>
      <c r="B24" s="295" t="s">
        <v>34</v>
      </c>
      <c r="C24" s="159">
        <v>15.641735899999997</v>
      </c>
      <c r="D24" s="163"/>
      <c r="E24" s="163"/>
      <c r="F24" s="325">
        <v>302.37357</v>
      </c>
      <c r="G24" s="326"/>
      <c r="H24" s="159"/>
      <c r="I24" s="159">
        <f t="shared" si="2"/>
        <v>318.0153059</v>
      </c>
      <c r="J24" s="296"/>
      <c r="K24" s="157">
        <v>161.42302</v>
      </c>
      <c r="L24" s="157">
        <v>6.82128</v>
      </c>
      <c r="M24" s="157">
        <v>26.32916</v>
      </c>
      <c r="N24" s="157">
        <v>1.7621</v>
      </c>
      <c r="O24" s="157">
        <v>9.51453</v>
      </c>
      <c r="P24" s="297">
        <f t="shared" si="3"/>
        <v>205.85009000000002</v>
      </c>
      <c r="Q24" s="233">
        <f t="shared" si="4"/>
        <v>112.16521589999996</v>
      </c>
      <c r="R24" s="208">
        <f>K24/'Part-I'!P24</f>
        <v>101.75943063190277</v>
      </c>
      <c r="S24" s="208">
        <v>158.22349</v>
      </c>
      <c r="T24" s="298">
        <f t="shared" si="5"/>
        <v>47.626600000000025</v>
      </c>
      <c r="U24" s="9">
        <v>52.48554</v>
      </c>
      <c r="V24" s="24"/>
      <c r="W24" s="24">
        <f>P24-'[1]Part-II'!P24</f>
        <v>-18.32514999999998</v>
      </c>
      <c r="X24" s="24">
        <f>M24-'[1]Part-II'!M24</f>
        <v>-14.660975</v>
      </c>
      <c r="Y24" s="24"/>
      <c r="Z24" s="24">
        <f t="shared" si="6"/>
        <v>0</v>
      </c>
      <c r="AA24" s="24">
        <f t="shared" si="7"/>
        <v>0</v>
      </c>
      <c r="AB24" s="24">
        <f t="shared" si="8"/>
        <v>0</v>
      </c>
      <c r="AC24" s="24">
        <f t="shared" si="9"/>
        <v>0</v>
      </c>
      <c r="AD24" s="24">
        <f t="shared" si="10"/>
        <v>0</v>
      </c>
      <c r="AE24" s="24"/>
      <c r="AF24" s="24"/>
      <c r="AG24" s="9">
        <f t="shared" si="11"/>
        <v>0.033951205978140914</v>
      </c>
      <c r="AH24" s="9">
        <f t="shared" si="12"/>
        <v>0</v>
      </c>
      <c r="AI24" s="9">
        <f t="shared" si="13"/>
        <v>0.784177553675104</v>
      </c>
      <c r="AJ24" s="9">
        <f t="shared" si="14"/>
        <v>0.03313712420528939</v>
      </c>
      <c r="AK24" s="9">
        <f t="shared" si="1"/>
        <v>0.12790453480005765</v>
      </c>
      <c r="AL24" s="9">
        <f t="shared" si="1"/>
        <v>0.00856011284716951</v>
      </c>
      <c r="AM24" s="9">
        <f t="shared" si="1"/>
        <v>0.04622067447237939</v>
      </c>
    </row>
    <row r="25" spans="1:39" s="9" customFormat="1" ht="21.75" customHeight="1">
      <c r="A25" s="294">
        <v>13</v>
      </c>
      <c r="B25" s="295" t="s">
        <v>35</v>
      </c>
      <c r="C25" s="159">
        <v>36.488015200000085</v>
      </c>
      <c r="D25" s="163"/>
      <c r="E25" s="163"/>
      <c r="F25" s="325">
        <v>359.98735</v>
      </c>
      <c r="G25" s="326"/>
      <c r="H25" s="159"/>
      <c r="I25" s="159">
        <f t="shared" si="2"/>
        <v>396.47536520000006</v>
      </c>
      <c r="J25" s="296"/>
      <c r="K25" s="157">
        <v>185.73372</v>
      </c>
      <c r="L25" s="157">
        <v>12.0093</v>
      </c>
      <c r="M25" s="157">
        <v>60.52712</v>
      </c>
      <c r="N25" s="157">
        <v>4.04165</v>
      </c>
      <c r="O25" s="157">
        <v>36.02749</v>
      </c>
      <c r="P25" s="297">
        <f t="shared" si="3"/>
        <v>298.33928</v>
      </c>
      <c r="Q25" s="233">
        <f t="shared" si="4"/>
        <v>98.13608520000008</v>
      </c>
      <c r="R25" s="208">
        <f>K25/'Part-I'!P25</f>
        <v>142.24403020509445</v>
      </c>
      <c r="S25" s="208">
        <v>198.21515</v>
      </c>
      <c r="T25" s="298">
        <f t="shared" si="5"/>
        <v>100.12412999999998</v>
      </c>
      <c r="U25" s="9">
        <v>61.02503</v>
      </c>
      <c r="V25" s="24"/>
      <c r="W25" s="24">
        <f>P25-'[1]Part-II'!P25</f>
        <v>-124.843615</v>
      </c>
      <c r="X25" s="24">
        <f>M25-'[1]Part-II'!M25</f>
        <v>16.00734</v>
      </c>
      <c r="Y25" s="24"/>
      <c r="Z25" s="24">
        <f t="shared" si="6"/>
        <v>0</v>
      </c>
      <c r="AA25" s="24">
        <f t="shared" si="7"/>
        <v>0</v>
      </c>
      <c r="AB25" s="24">
        <f t="shared" si="8"/>
        <v>0</v>
      </c>
      <c r="AC25" s="24">
        <f t="shared" si="9"/>
        <v>0</v>
      </c>
      <c r="AD25" s="24">
        <f t="shared" si="10"/>
        <v>0</v>
      </c>
      <c r="AE25" s="24"/>
      <c r="AF25" s="24"/>
      <c r="AG25" s="9">
        <f t="shared" si="11"/>
        <v>0.049205605626163454</v>
      </c>
      <c r="AH25" s="9">
        <f t="shared" si="12"/>
        <v>0</v>
      </c>
      <c r="AI25" s="9">
        <f t="shared" si="13"/>
        <v>0.6225587190530192</v>
      </c>
      <c r="AJ25" s="9">
        <f t="shared" si="14"/>
        <v>0.040253834493399594</v>
      </c>
      <c r="AK25" s="9">
        <f t="shared" si="1"/>
        <v>0.20288015711508053</v>
      </c>
      <c r="AL25" s="9">
        <f t="shared" si="1"/>
        <v>0.01354716013258462</v>
      </c>
      <c r="AM25" s="9">
        <f t="shared" si="1"/>
        <v>0.12076012920591618</v>
      </c>
    </row>
    <row r="26" spans="1:32" s="8" customFormat="1" ht="19.5" customHeight="1">
      <c r="A26" s="15"/>
      <c r="B26" s="172" t="s">
        <v>5</v>
      </c>
      <c r="C26" s="16">
        <f aca="true" t="shared" si="15" ref="C26:H26">SUM(C13:C25)</f>
        <v>506.0905897000002</v>
      </c>
      <c r="D26" s="16">
        <f t="shared" si="15"/>
        <v>0</v>
      </c>
      <c r="E26" s="16">
        <f t="shared" si="15"/>
        <v>0</v>
      </c>
      <c r="F26" s="327">
        <f>SUM(F13:F25)</f>
        <v>6619.33637</v>
      </c>
      <c r="G26" s="328"/>
      <c r="H26" s="16">
        <f t="shared" si="15"/>
        <v>0</v>
      </c>
      <c r="I26" s="16">
        <f aca="true" t="shared" si="16" ref="I26:P26">SUM(I13:I25)</f>
        <v>7125.4269597</v>
      </c>
      <c r="J26" s="16">
        <f t="shared" si="16"/>
        <v>0</v>
      </c>
      <c r="K26" s="17">
        <f t="shared" si="16"/>
        <v>4199.73811</v>
      </c>
      <c r="L26" s="17">
        <f t="shared" si="16"/>
        <v>230.70978</v>
      </c>
      <c r="M26" s="17">
        <f t="shared" si="16"/>
        <v>1384.26556</v>
      </c>
      <c r="N26" s="17">
        <f t="shared" si="16"/>
        <v>116.10876000000002</v>
      </c>
      <c r="O26" s="17">
        <f t="shared" si="16"/>
        <v>132.29349</v>
      </c>
      <c r="P26" s="17">
        <f t="shared" si="16"/>
        <v>6063.1157</v>
      </c>
      <c r="Q26" s="230">
        <f>SUM(Q13:Q25)</f>
        <v>1062.3112597</v>
      </c>
      <c r="R26" s="230">
        <f>SUM(R13:R25)</f>
        <v>1430.8964694684187</v>
      </c>
      <c r="S26" s="230">
        <f>SUM(S13:S25)</f>
        <v>4111.635285999999</v>
      </c>
      <c r="T26" s="230">
        <f>SUM(T13:T25)</f>
        <v>1951.480414</v>
      </c>
      <c r="U26" s="230">
        <f>SUM(U13:U25)</f>
        <v>969.5746310000002</v>
      </c>
      <c r="W26" s="24">
        <f>P26-'[1]Part-II'!P26</f>
        <v>28.918595000001915</v>
      </c>
      <c r="X26" s="24">
        <f>M26-'[1]Part-II'!M26</f>
        <v>120.84626000000003</v>
      </c>
      <c r="Y26" s="24"/>
      <c r="Z26" s="24"/>
      <c r="AA26" s="24"/>
      <c r="AB26" s="24"/>
      <c r="AC26" s="24"/>
      <c r="AD26" s="24"/>
      <c r="AE26" s="24"/>
      <c r="AF26" s="24"/>
    </row>
    <row r="27" spans="1:21" s="210" customFormat="1" ht="15.75">
      <c r="A27" s="211">
        <v>1</v>
      </c>
      <c r="B27" s="212" t="s">
        <v>50</v>
      </c>
      <c r="C27" s="170">
        <v>222.78</v>
      </c>
      <c r="D27" s="169"/>
      <c r="E27" s="170"/>
      <c r="F27" s="264">
        <v>102.56184</v>
      </c>
      <c r="G27" s="265"/>
      <c r="H27" s="170"/>
      <c r="I27" s="163">
        <f>SUM(C27:H27)</f>
        <v>325.34184</v>
      </c>
      <c r="J27" s="213"/>
      <c r="K27" s="164">
        <v>145.81</v>
      </c>
      <c r="L27" s="164"/>
      <c r="M27" s="164"/>
      <c r="N27" s="164"/>
      <c r="O27" s="164"/>
      <c r="P27" s="164">
        <f t="shared" si="3"/>
        <v>145.81</v>
      </c>
      <c r="Q27" s="233">
        <f t="shared" si="4"/>
        <v>179.53184</v>
      </c>
      <c r="R27" s="209"/>
      <c r="S27" s="209">
        <v>83.25</v>
      </c>
      <c r="T27" s="209"/>
      <c r="U27" s="209"/>
    </row>
    <row r="28" spans="1:21" s="9" customFormat="1" ht="15.75">
      <c r="A28" s="18">
        <v>2</v>
      </c>
      <c r="B28" s="173" t="s">
        <v>106</v>
      </c>
      <c r="C28" s="155">
        <v>983.81</v>
      </c>
      <c r="D28" s="169"/>
      <c r="E28" s="170">
        <f>555.56</f>
        <v>555.56</v>
      </c>
      <c r="F28" s="170">
        <f>2000+1000+100+900+300</f>
        <v>4300</v>
      </c>
      <c r="G28" s="155">
        <f>333.33+144.44+555.56</f>
        <v>1033.33</v>
      </c>
      <c r="H28" s="155">
        <v>0</v>
      </c>
      <c r="I28" s="159">
        <f>SUM(C28:H28)</f>
        <v>6872.7</v>
      </c>
      <c r="J28" s="156"/>
      <c r="K28" s="157"/>
      <c r="L28" s="157"/>
      <c r="M28" s="157"/>
      <c r="N28" s="157">
        <v>18.44619</v>
      </c>
      <c r="O28" s="157">
        <v>13.983789999999999</v>
      </c>
      <c r="P28" s="158">
        <f t="shared" si="3"/>
        <v>32.42998</v>
      </c>
      <c r="Q28" s="231"/>
      <c r="R28" s="198"/>
      <c r="S28" s="198">
        <v>29.33462</v>
      </c>
      <c r="T28" s="198"/>
      <c r="U28" s="198"/>
    </row>
    <row r="29" spans="1:21" s="19" customFormat="1" ht="19.5" customHeight="1">
      <c r="A29" s="173"/>
      <c r="B29" s="174" t="s">
        <v>5</v>
      </c>
      <c r="C29" s="160">
        <f>SUM(C27:C28)</f>
        <v>1206.59</v>
      </c>
      <c r="D29" s="160">
        <f aca="true" t="shared" si="17" ref="D29:O29">SUM(D27:D28)</f>
        <v>0</v>
      </c>
      <c r="E29" s="160">
        <f>SUM(E27:E28)</f>
        <v>555.56</v>
      </c>
      <c r="F29" s="160">
        <f>F28</f>
        <v>4300</v>
      </c>
      <c r="G29" s="160">
        <f>SUM(G27:G28)</f>
        <v>1033.33</v>
      </c>
      <c r="H29" s="160">
        <f t="shared" si="17"/>
        <v>0</v>
      </c>
      <c r="I29" s="160">
        <f>SUM(I27:I28)</f>
        <v>7198.04184</v>
      </c>
      <c r="J29" s="161"/>
      <c r="K29" s="162">
        <f t="shared" si="17"/>
        <v>145.81</v>
      </c>
      <c r="L29" s="162">
        <f t="shared" si="17"/>
        <v>0</v>
      </c>
      <c r="M29" s="162">
        <f t="shared" si="17"/>
        <v>0</v>
      </c>
      <c r="N29" s="162">
        <f t="shared" si="17"/>
        <v>18.44619</v>
      </c>
      <c r="O29" s="162">
        <f t="shared" si="17"/>
        <v>13.983789999999999</v>
      </c>
      <c r="P29" s="162">
        <f>SUM(K29:O29)</f>
        <v>178.23998</v>
      </c>
      <c r="Q29" s="232"/>
      <c r="R29" s="202"/>
      <c r="S29" s="162">
        <f>SUM(N29:R29)</f>
        <v>210.66996</v>
      </c>
      <c r="T29" s="202"/>
      <c r="U29" s="202"/>
    </row>
    <row r="30" spans="1:22" s="9" customFormat="1" ht="15.75">
      <c r="A30" s="175"/>
      <c r="B30" s="176" t="s">
        <v>51</v>
      </c>
      <c r="C30" s="20">
        <f aca="true" t="shared" si="18" ref="C30:O30">C26+C29</f>
        <v>1712.6805897000002</v>
      </c>
      <c r="D30" s="20">
        <f t="shared" si="18"/>
        <v>0</v>
      </c>
      <c r="E30" s="20">
        <f>E29</f>
        <v>555.56</v>
      </c>
      <c r="F30" s="20">
        <f>F29</f>
        <v>4300</v>
      </c>
      <c r="G30" s="20">
        <f>G26+G29</f>
        <v>1033.33</v>
      </c>
      <c r="H30" s="20">
        <f t="shared" si="18"/>
        <v>0</v>
      </c>
      <c r="I30" s="20">
        <f>SUM(C30:H30)</f>
        <v>7601.5705897</v>
      </c>
      <c r="J30" s="20">
        <f>J26</f>
        <v>0</v>
      </c>
      <c r="K30" s="21">
        <f t="shared" si="18"/>
        <v>4345.548110000001</v>
      </c>
      <c r="L30" s="21">
        <f t="shared" si="18"/>
        <v>230.70978</v>
      </c>
      <c r="M30" s="21">
        <f t="shared" si="18"/>
        <v>1384.26556</v>
      </c>
      <c r="N30" s="21">
        <f t="shared" si="18"/>
        <v>134.55495000000002</v>
      </c>
      <c r="O30" s="21">
        <f t="shared" si="18"/>
        <v>146.27728</v>
      </c>
      <c r="P30" s="21">
        <f>P26+P29</f>
        <v>6241.355680000001</v>
      </c>
      <c r="Q30" s="208">
        <f>I30-P30</f>
        <v>1360.2149096999992</v>
      </c>
      <c r="R30" s="203">
        <v>5238.43376</v>
      </c>
      <c r="S30" s="21">
        <f>S26+S29</f>
        <v>4322.305245999999</v>
      </c>
      <c r="T30" s="203"/>
      <c r="U30" s="198">
        <f>P30-R30</f>
        <v>1002.9219200000007</v>
      </c>
      <c r="V30" s="197"/>
    </row>
    <row r="31" spans="1:20" s="9" customFormat="1" ht="22.5" customHeight="1">
      <c r="A31" s="192"/>
      <c r="B31" s="193"/>
      <c r="C31" s="193"/>
      <c r="D31" s="193"/>
      <c r="E31" s="193"/>
      <c r="F31" s="193"/>
      <c r="G31" s="193"/>
      <c r="H31" s="193"/>
      <c r="I31" s="245"/>
      <c r="J31" s="245"/>
      <c r="K31" s="188"/>
      <c r="M31" s="24"/>
      <c r="N31" s="313"/>
      <c r="O31" s="200"/>
      <c r="P31" s="23"/>
      <c r="Q31" s="23"/>
      <c r="R31" s="208">
        <f>R24-S24</f>
        <v>-56.464059368097224</v>
      </c>
      <c r="S31" s="208">
        <f>R31+R17</f>
        <v>66.56390422298945</v>
      </c>
      <c r="T31" s="234"/>
    </row>
    <row r="32" spans="1:17" s="9" customFormat="1" ht="36.75" customHeight="1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M32" s="24"/>
      <c r="N32" s="171"/>
      <c r="O32" s="314"/>
      <c r="P32" s="23"/>
      <c r="Q32" s="285"/>
    </row>
    <row r="33" spans="2:17" s="9" customFormat="1" ht="22.5" customHeight="1">
      <c r="B33" s="19"/>
      <c r="C33" s="198"/>
      <c r="D33" s="260"/>
      <c r="K33" s="181"/>
      <c r="M33" s="24"/>
      <c r="N33" s="114" t="s">
        <v>134</v>
      </c>
      <c r="P33" s="23"/>
      <c r="Q33" s="23"/>
    </row>
    <row r="34" spans="2:17" s="9" customFormat="1" ht="20.25" customHeight="1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16" t="s">
        <v>135</v>
      </c>
      <c r="O34" s="165"/>
      <c r="P34" s="165"/>
      <c r="Q34" s="165"/>
    </row>
    <row r="35" spans="4:14" s="9" customFormat="1" ht="15.75">
      <c r="D35" s="22"/>
      <c r="J35" s="198"/>
      <c r="K35" s="198"/>
      <c r="N35" s="116" t="s">
        <v>115</v>
      </c>
    </row>
    <row r="36" spans="2:17" s="9" customFormat="1" ht="18.75">
      <c r="B36" s="19"/>
      <c r="D36" s="22"/>
      <c r="M36" s="166"/>
      <c r="N36" s="118" t="s">
        <v>136</v>
      </c>
      <c r="O36" s="167"/>
      <c r="P36" s="167"/>
      <c r="Q36" s="167"/>
    </row>
    <row r="37" spans="2:17" s="9" customFormat="1" ht="18.75">
      <c r="B37" s="19"/>
      <c r="D37" s="22"/>
      <c r="F37" s="199"/>
      <c r="G37" s="199"/>
      <c r="H37" s="200"/>
      <c r="M37" s="166"/>
      <c r="N37" s="116" t="s">
        <v>117</v>
      </c>
      <c r="O37" s="167"/>
      <c r="P37" s="167"/>
      <c r="Q37" s="167"/>
    </row>
    <row r="38" spans="3:8" ht="15">
      <c r="C38" s="259"/>
      <c r="F38" s="201"/>
      <c r="G38" s="201"/>
      <c r="H38" s="200"/>
    </row>
    <row r="43" ht="15">
      <c r="Q43" s="4" t="s">
        <v>119</v>
      </c>
    </row>
  </sheetData>
  <sheetProtection/>
  <mergeCells count="43">
    <mergeCell ref="V10:V12"/>
    <mergeCell ref="W10:W12"/>
    <mergeCell ref="R10:R12"/>
    <mergeCell ref="S10:S12"/>
    <mergeCell ref="T10:T12"/>
    <mergeCell ref="U10:U12"/>
    <mergeCell ref="Q10:Q12"/>
    <mergeCell ref="A9:A11"/>
    <mergeCell ref="I9:I11"/>
    <mergeCell ref="K9:P9"/>
    <mergeCell ref="J9:J11"/>
    <mergeCell ref="K10:K11"/>
    <mergeCell ref="L10:L11"/>
    <mergeCell ref="M10:M11"/>
    <mergeCell ref="P10:P11"/>
    <mergeCell ref="N10:O10"/>
    <mergeCell ref="H9:H11"/>
    <mergeCell ref="F9:G9"/>
    <mergeCell ref="F10:F11"/>
    <mergeCell ref="G10:G11"/>
    <mergeCell ref="N1:P1"/>
    <mergeCell ref="A2:P2"/>
    <mergeCell ref="A4:P4"/>
    <mergeCell ref="A6:P6"/>
    <mergeCell ref="F26:G26"/>
    <mergeCell ref="E10:E11"/>
    <mergeCell ref="B9:B11"/>
    <mergeCell ref="C9:C11"/>
    <mergeCell ref="D10:D11"/>
    <mergeCell ref="D9:E9"/>
    <mergeCell ref="F21:G21"/>
    <mergeCell ref="F22:G22"/>
    <mergeCell ref="F23:G23"/>
    <mergeCell ref="F24:G24"/>
    <mergeCell ref="F25:G25"/>
    <mergeCell ref="F13:G13"/>
    <mergeCell ref="F14:G14"/>
    <mergeCell ref="F15:G15"/>
    <mergeCell ref="F16:G16"/>
    <mergeCell ref="F17:G17"/>
    <mergeCell ref="F18:G18"/>
    <mergeCell ref="F19:G19"/>
    <mergeCell ref="F20:G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3"/>
  <colBreaks count="1" manualBreakCount="1">
    <brk id="17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7"/>
  <sheetViews>
    <sheetView view="pageBreakPreview" zoomScale="85" zoomScaleNormal="85" zoomScaleSheetLayoutView="85" workbookViewId="0" topLeftCell="AT1">
      <pane ySplit="12" topLeftCell="BM13" activePane="bottomLeft" state="frozen"/>
      <selection pane="topLeft" activeCell="I17" sqref="I17"/>
      <selection pane="bottomLeft" activeCell="BL15" sqref="BL15"/>
    </sheetView>
  </sheetViews>
  <sheetFormatPr defaultColWidth="9.140625" defaultRowHeight="15"/>
  <cols>
    <col min="1" max="1" width="4.140625" style="52" customWidth="1"/>
    <col min="2" max="2" width="19.57421875" style="78" bestFit="1" customWidth="1"/>
    <col min="3" max="4" width="7.57421875" style="52" customWidth="1"/>
    <col min="5" max="5" width="9.57421875" style="52" customWidth="1"/>
    <col min="6" max="18" width="7.57421875" style="52" customWidth="1"/>
    <col min="19" max="19" width="8.421875" style="52" customWidth="1"/>
    <col min="20" max="20" width="7.57421875" style="52" customWidth="1"/>
    <col min="21" max="26" width="8.00390625" style="52" customWidth="1"/>
    <col min="27" max="27" width="9.00390625" style="52" customWidth="1"/>
    <col min="28" max="29" width="8.00390625" style="52" customWidth="1"/>
    <col min="30" max="30" width="9.57421875" style="52" customWidth="1"/>
    <col min="31" max="38" width="8.00390625" style="52" customWidth="1"/>
    <col min="39" max="40" width="7.00390625" style="52" customWidth="1"/>
    <col min="41" max="41" width="7.57421875" style="52" customWidth="1"/>
    <col min="42" max="42" width="6.28125" style="52" customWidth="1"/>
    <col min="43" max="43" width="6.7109375" style="52" customWidth="1"/>
    <col min="44" max="44" width="7.00390625" style="52" customWidth="1"/>
    <col min="45" max="45" width="6.00390625" style="52" customWidth="1"/>
    <col min="46" max="46" width="6.28125" style="52" customWidth="1"/>
    <col min="47" max="47" width="7.57421875" style="52" customWidth="1"/>
    <col min="48" max="48" width="7.28125" style="52" customWidth="1"/>
    <col min="49" max="49" width="6.421875" style="52" customWidth="1"/>
    <col min="50" max="50" width="7.57421875" style="52" customWidth="1"/>
    <col min="51" max="51" width="6.00390625" style="52" customWidth="1"/>
    <col min="52" max="52" width="6.28125" style="52" customWidth="1"/>
    <col min="53" max="53" width="7.57421875" style="52" customWidth="1"/>
    <col min="54" max="54" width="6.28125" style="52" customWidth="1"/>
    <col min="55" max="55" width="6.57421875" style="52" customWidth="1"/>
    <col min="56" max="56" width="7.00390625" style="52" customWidth="1"/>
    <col min="57" max="57" width="6.140625" style="52" customWidth="1"/>
    <col min="58" max="59" width="7.00390625" style="52" customWidth="1"/>
    <col min="60" max="60" width="6.57421875" style="52" customWidth="1"/>
    <col min="61" max="61" width="7.140625" style="52" customWidth="1"/>
    <col min="62" max="62" width="6.7109375" style="52" customWidth="1"/>
    <col min="63" max="16384" width="9.140625" style="52" customWidth="1"/>
  </cols>
  <sheetData>
    <row r="1" spans="1:62" s="48" customFormat="1" ht="16.5">
      <c r="A1" s="46"/>
      <c r="B1" s="47"/>
      <c r="Q1" s="364" t="s">
        <v>110</v>
      </c>
      <c r="R1" s="364"/>
      <c r="S1" s="364"/>
      <c r="T1" s="364"/>
      <c r="AJ1" s="364" t="s">
        <v>110</v>
      </c>
      <c r="AK1" s="364"/>
      <c r="AL1" s="364"/>
      <c r="AM1" s="49"/>
      <c r="AN1" s="49"/>
      <c r="BH1" s="364" t="s">
        <v>110</v>
      </c>
      <c r="BI1" s="364"/>
      <c r="BJ1" s="364"/>
    </row>
    <row r="2" spans="1:62" s="50" customFormat="1" ht="22.5" customHeight="1">
      <c r="A2" s="371" t="s">
        <v>138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 t="s">
        <v>138</v>
      </c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 t="s">
        <v>138</v>
      </c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</row>
    <row r="3" spans="1:40" ht="15" customHeight="1">
      <c r="A3" s="51"/>
      <c r="B3" s="51"/>
      <c r="U3" s="51"/>
      <c r="V3" s="51"/>
      <c r="AM3" s="51"/>
      <c r="AN3" s="51"/>
    </row>
    <row r="4" spans="1:62" s="53" customFormat="1" ht="19.5" customHeight="1">
      <c r="A4" s="372" t="s">
        <v>37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 t="s">
        <v>37</v>
      </c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 t="s">
        <v>37</v>
      </c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</row>
    <row r="5" spans="1:40" ht="13.5" customHeight="1">
      <c r="A5" s="54"/>
      <c r="B5" s="54"/>
      <c r="U5" s="54"/>
      <c r="V5" s="54"/>
      <c r="AM5" s="54"/>
      <c r="AN5" s="54"/>
    </row>
    <row r="6" spans="1:62" s="55" customFormat="1" ht="22.5" customHeight="1">
      <c r="A6" s="369" t="s">
        <v>141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 t="s">
        <v>141</v>
      </c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 t="s">
        <v>141</v>
      </c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</row>
    <row r="7" spans="1:2" ht="13.5" customHeight="1">
      <c r="A7" s="54"/>
      <c r="B7" s="54"/>
    </row>
    <row r="8" spans="1:2" ht="21" customHeight="1">
      <c r="A8" s="56" t="s">
        <v>38</v>
      </c>
      <c r="B8" s="54"/>
    </row>
    <row r="9" spans="2:62" ht="20.25">
      <c r="B9" s="52"/>
      <c r="C9" s="370">
        <v>1</v>
      </c>
      <c r="D9" s="370"/>
      <c r="E9" s="370"/>
      <c r="F9" s="370"/>
      <c r="G9" s="370"/>
      <c r="H9" s="370"/>
      <c r="I9" s="370">
        <v>2</v>
      </c>
      <c r="J9" s="370"/>
      <c r="K9" s="370"/>
      <c r="L9" s="370"/>
      <c r="M9" s="370"/>
      <c r="N9" s="370"/>
      <c r="O9" s="370">
        <v>3</v>
      </c>
      <c r="P9" s="370"/>
      <c r="Q9" s="370"/>
      <c r="R9" s="370"/>
      <c r="S9" s="370"/>
      <c r="T9" s="370"/>
      <c r="U9" s="370">
        <v>4</v>
      </c>
      <c r="V9" s="370"/>
      <c r="W9" s="370"/>
      <c r="X9" s="370"/>
      <c r="Y9" s="370"/>
      <c r="Z9" s="370"/>
      <c r="AA9" s="370">
        <v>5</v>
      </c>
      <c r="AB9" s="370"/>
      <c r="AC9" s="370"/>
      <c r="AD9" s="370"/>
      <c r="AE9" s="370"/>
      <c r="AF9" s="370"/>
      <c r="AG9" s="373">
        <v>6</v>
      </c>
      <c r="AH9" s="373"/>
      <c r="AI9" s="373"/>
      <c r="AJ9" s="373"/>
      <c r="AK9" s="373"/>
      <c r="AL9" s="373"/>
      <c r="AM9" s="373">
        <v>7</v>
      </c>
      <c r="AN9" s="373"/>
      <c r="AO9" s="373"/>
      <c r="AP9" s="373"/>
      <c r="AQ9" s="373"/>
      <c r="AR9" s="373"/>
      <c r="AS9" s="373">
        <v>8</v>
      </c>
      <c r="AT9" s="373"/>
      <c r="AU9" s="373"/>
      <c r="AV9" s="373"/>
      <c r="AW9" s="373"/>
      <c r="AX9" s="373"/>
      <c r="AY9" s="373">
        <v>9</v>
      </c>
      <c r="AZ9" s="373"/>
      <c r="BA9" s="373"/>
      <c r="BB9" s="373"/>
      <c r="BC9" s="373"/>
      <c r="BD9" s="373"/>
      <c r="BE9" s="385">
        <v>10</v>
      </c>
      <c r="BF9" s="385"/>
      <c r="BG9" s="385"/>
      <c r="BH9" s="385"/>
      <c r="BI9" s="385"/>
      <c r="BJ9" s="385"/>
    </row>
    <row r="10" spans="1:62" s="57" customFormat="1" ht="22.5" customHeight="1">
      <c r="A10" s="376" t="s">
        <v>0</v>
      </c>
      <c r="B10" s="379" t="s">
        <v>111</v>
      </c>
      <c r="C10" s="365" t="s">
        <v>58</v>
      </c>
      <c r="D10" s="365"/>
      <c r="E10" s="365"/>
      <c r="F10" s="365"/>
      <c r="G10" s="365"/>
      <c r="H10" s="365"/>
      <c r="I10" s="382" t="s">
        <v>59</v>
      </c>
      <c r="J10" s="383"/>
      <c r="K10" s="383"/>
      <c r="L10" s="383"/>
      <c r="M10" s="383"/>
      <c r="N10" s="384"/>
      <c r="O10" s="382" t="s">
        <v>60</v>
      </c>
      <c r="P10" s="383"/>
      <c r="Q10" s="383"/>
      <c r="R10" s="383"/>
      <c r="S10" s="383"/>
      <c r="T10" s="384"/>
      <c r="U10" s="382" t="s">
        <v>112</v>
      </c>
      <c r="V10" s="383"/>
      <c r="W10" s="383"/>
      <c r="X10" s="383"/>
      <c r="Y10" s="383"/>
      <c r="Z10" s="383"/>
      <c r="AA10" s="382" t="s">
        <v>61</v>
      </c>
      <c r="AB10" s="383"/>
      <c r="AC10" s="383"/>
      <c r="AD10" s="383"/>
      <c r="AE10" s="383"/>
      <c r="AF10" s="383"/>
      <c r="AG10" s="365" t="s">
        <v>62</v>
      </c>
      <c r="AH10" s="365"/>
      <c r="AI10" s="365"/>
      <c r="AJ10" s="365"/>
      <c r="AK10" s="365"/>
      <c r="AL10" s="365"/>
      <c r="AM10" s="365" t="s">
        <v>63</v>
      </c>
      <c r="AN10" s="365"/>
      <c r="AO10" s="365"/>
      <c r="AP10" s="365"/>
      <c r="AQ10" s="365"/>
      <c r="AR10" s="365"/>
      <c r="AS10" s="365" t="s">
        <v>64</v>
      </c>
      <c r="AT10" s="365"/>
      <c r="AU10" s="365"/>
      <c r="AV10" s="365"/>
      <c r="AW10" s="365"/>
      <c r="AX10" s="365"/>
      <c r="AY10" s="365" t="s">
        <v>65</v>
      </c>
      <c r="AZ10" s="365"/>
      <c r="BA10" s="365"/>
      <c r="BB10" s="365"/>
      <c r="BC10" s="365"/>
      <c r="BD10" s="365"/>
      <c r="BE10" s="365" t="s">
        <v>116</v>
      </c>
      <c r="BF10" s="365"/>
      <c r="BG10" s="365"/>
      <c r="BH10" s="365"/>
      <c r="BI10" s="365"/>
      <c r="BJ10" s="365"/>
    </row>
    <row r="11" spans="1:62" s="57" customFormat="1" ht="28.5" customHeight="1">
      <c r="A11" s="377"/>
      <c r="B11" s="380"/>
      <c r="C11" s="365" t="s">
        <v>66</v>
      </c>
      <c r="D11" s="365"/>
      <c r="E11" s="365"/>
      <c r="F11" s="365" t="s">
        <v>67</v>
      </c>
      <c r="G11" s="365"/>
      <c r="H11" s="365"/>
      <c r="I11" s="365" t="s">
        <v>66</v>
      </c>
      <c r="J11" s="365"/>
      <c r="K11" s="365"/>
      <c r="L11" s="365" t="s">
        <v>67</v>
      </c>
      <c r="M11" s="365"/>
      <c r="N11" s="365"/>
      <c r="O11" s="365" t="s">
        <v>66</v>
      </c>
      <c r="P11" s="365"/>
      <c r="Q11" s="365"/>
      <c r="R11" s="365" t="s">
        <v>67</v>
      </c>
      <c r="S11" s="365"/>
      <c r="T11" s="365"/>
      <c r="U11" s="365" t="s">
        <v>66</v>
      </c>
      <c r="V11" s="365"/>
      <c r="W11" s="365"/>
      <c r="X11" s="365" t="s">
        <v>67</v>
      </c>
      <c r="Y11" s="365"/>
      <c r="Z11" s="365"/>
      <c r="AA11" s="365" t="s">
        <v>66</v>
      </c>
      <c r="AB11" s="365"/>
      <c r="AC11" s="365"/>
      <c r="AD11" s="365" t="s">
        <v>67</v>
      </c>
      <c r="AE11" s="365"/>
      <c r="AF11" s="365"/>
      <c r="AG11" s="365" t="s">
        <v>66</v>
      </c>
      <c r="AH11" s="365"/>
      <c r="AI11" s="365"/>
      <c r="AJ11" s="365" t="s">
        <v>67</v>
      </c>
      <c r="AK11" s="365"/>
      <c r="AL11" s="365"/>
      <c r="AM11" s="365" t="s">
        <v>66</v>
      </c>
      <c r="AN11" s="365"/>
      <c r="AO11" s="365"/>
      <c r="AP11" s="365" t="s">
        <v>67</v>
      </c>
      <c r="AQ11" s="365"/>
      <c r="AR11" s="365"/>
      <c r="AS11" s="365" t="s">
        <v>66</v>
      </c>
      <c r="AT11" s="365"/>
      <c r="AU11" s="365"/>
      <c r="AV11" s="365" t="s">
        <v>67</v>
      </c>
      <c r="AW11" s="365"/>
      <c r="AX11" s="365"/>
      <c r="AY11" s="365" t="s">
        <v>66</v>
      </c>
      <c r="AZ11" s="365"/>
      <c r="BA11" s="365"/>
      <c r="BB11" s="365" t="s">
        <v>67</v>
      </c>
      <c r="BC11" s="365"/>
      <c r="BD11" s="365"/>
      <c r="BE11" s="365" t="s">
        <v>66</v>
      </c>
      <c r="BF11" s="365"/>
      <c r="BG11" s="365"/>
      <c r="BH11" s="365" t="s">
        <v>67</v>
      </c>
      <c r="BI11" s="365"/>
      <c r="BJ11" s="365"/>
    </row>
    <row r="12" spans="1:62" s="58" customFormat="1" ht="28.5" customHeight="1">
      <c r="A12" s="378"/>
      <c r="B12" s="381"/>
      <c r="C12" s="368" t="s">
        <v>68</v>
      </c>
      <c r="D12" s="368"/>
      <c r="E12" s="366" t="s">
        <v>69</v>
      </c>
      <c r="F12" s="368" t="s">
        <v>68</v>
      </c>
      <c r="G12" s="368"/>
      <c r="H12" s="366" t="s">
        <v>69</v>
      </c>
      <c r="I12" s="368" t="s">
        <v>68</v>
      </c>
      <c r="J12" s="368"/>
      <c r="K12" s="366" t="s">
        <v>69</v>
      </c>
      <c r="L12" s="368" t="s">
        <v>68</v>
      </c>
      <c r="M12" s="368"/>
      <c r="N12" s="366" t="s">
        <v>69</v>
      </c>
      <c r="O12" s="368" t="s">
        <v>68</v>
      </c>
      <c r="P12" s="368"/>
      <c r="Q12" s="366" t="s">
        <v>69</v>
      </c>
      <c r="R12" s="368" t="s">
        <v>68</v>
      </c>
      <c r="S12" s="368"/>
      <c r="T12" s="366" t="s">
        <v>69</v>
      </c>
      <c r="U12" s="368" t="s">
        <v>68</v>
      </c>
      <c r="V12" s="368"/>
      <c r="W12" s="366" t="s">
        <v>69</v>
      </c>
      <c r="X12" s="368" t="s">
        <v>68</v>
      </c>
      <c r="Y12" s="368"/>
      <c r="Z12" s="366" t="s">
        <v>69</v>
      </c>
      <c r="AA12" s="368" t="s">
        <v>68</v>
      </c>
      <c r="AB12" s="368"/>
      <c r="AC12" s="366" t="s">
        <v>69</v>
      </c>
      <c r="AD12" s="368" t="s">
        <v>68</v>
      </c>
      <c r="AE12" s="368"/>
      <c r="AF12" s="366" t="s">
        <v>69</v>
      </c>
      <c r="AG12" s="368" t="s">
        <v>68</v>
      </c>
      <c r="AH12" s="368"/>
      <c r="AI12" s="366" t="s">
        <v>69</v>
      </c>
      <c r="AJ12" s="368" t="s">
        <v>68</v>
      </c>
      <c r="AK12" s="368"/>
      <c r="AL12" s="366" t="s">
        <v>69</v>
      </c>
      <c r="AM12" s="368" t="s">
        <v>68</v>
      </c>
      <c r="AN12" s="368"/>
      <c r="AO12" s="366" t="s">
        <v>69</v>
      </c>
      <c r="AP12" s="368" t="s">
        <v>68</v>
      </c>
      <c r="AQ12" s="368"/>
      <c r="AR12" s="366" t="s">
        <v>69</v>
      </c>
      <c r="AS12" s="368" t="s">
        <v>68</v>
      </c>
      <c r="AT12" s="368"/>
      <c r="AU12" s="366" t="s">
        <v>69</v>
      </c>
      <c r="AV12" s="368" t="s">
        <v>68</v>
      </c>
      <c r="AW12" s="368"/>
      <c r="AX12" s="366" t="s">
        <v>69</v>
      </c>
      <c r="AY12" s="368" t="s">
        <v>68</v>
      </c>
      <c r="AZ12" s="368"/>
      <c r="BA12" s="366" t="s">
        <v>69</v>
      </c>
      <c r="BB12" s="368" t="s">
        <v>68</v>
      </c>
      <c r="BC12" s="368"/>
      <c r="BD12" s="366" t="s">
        <v>69</v>
      </c>
      <c r="BE12" s="368" t="s">
        <v>68</v>
      </c>
      <c r="BF12" s="368"/>
      <c r="BG12" s="366" t="s">
        <v>69</v>
      </c>
      <c r="BH12" s="368" t="s">
        <v>68</v>
      </c>
      <c r="BI12" s="368"/>
      <c r="BJ12" s="366" t="s">
        <v>69</v>
      </c>
    </row>
    <row r="13" spans="1:62" s="62" customFormat="1" ht="13.5" customHeight="1">
      <c r="A13" s="59"/>
      <c r="B13" s="60"/>
      <c r="C13" s="61" t="s">
        <v>70</v>
      </c>
      <c r="D13" s="61" t="s">
        <v>71</v>
      </c>
      <c r="E13" s="367"/>
      <c r="F13" s="61" t="s">
        <v>70</v>
      </c>
      <c r="G13" s="61" t="s">
        <v>71</v>
      </c>
      <c r="H13" s="367"/>
      <c r="I13" s="61" t="s">
        <v>70</v>
      </c>
      <c r="J13" s="61" t="s">
        <v>72</v>
      </c>
      <c r="K13" s="367"/>
      <c r="L13" s="61" t="s">
        <v>70</v>
      </c>
      <c r="M13" s="61" t="s">
        <v>72</v>
      </c>
      <c r="N13" s="367"/>
      <c r="O13" s="61" t="s">
        <v>70</v>
      </c>
      <c r="P13" s="61" t="s">
        <v>73</v>
      </c>
      <c r="Q13" s="367"/>
      <c r="R13" s="61" t="s">
        <v>70</v>
      </c>
      <c r="S13" s="61" t="s">
        <v>73</v>
      </c>
      <c r="T13" s="367"/>
      <c r="U13" s="61" t="s">
        <v>70</v>
      </c>
      <c r="V13" s="61" t="s">
        <v>113</v>
      </c>
      <c r="W13" s="367"/>
      <c r="X13" s="61" t="s">
        <v>70</v>
      </c>
      <c r="Y13" s="61" t="s">
        <v>113</v>
      </c>
      <c r="Z13" s="367"/>
      <c r="AA13" s="61" t="s">
        <v>70</v>
      </c>
      <c r="AB13" s="61" t="s">
        <v>71</v>
      </c>
      <c r="AC13" s="367"/>
      <c r="AD13" s="61" t="s">
        <v>70</v>
      </c>
      <c r="AE13" s="61" t="s">
        <v>71</v>
      </c>
      <c r="AF13" s="367"/>
      <c r="AG13" s="61" t="s">
        <v>70</v>
      </c>
      <c r="AH13" s="61" t="s">
        <v>72</v>
      </c>
      <c r="AI13" s="367"/>
      <c r="AJ13" s="61" t="s">
        <v>70</v>
      </c>
      <c r="AK13" s="61" t="s">
        <v>72</v>
      </c>
      <c r="AL13" s="367"/>
      <c r="AM13" s="61" t="s">
        <v>70</v>
      </c>
      <c r="AN13" s="61" t="s">
        <v>73</v>
      </c>
      <c r="AO13" s="367"/>
      <c r="AP13" s="61" t="s">
        <v>70</v>
      </c>
      <c r="AQ13" s="61" t="s">
        <v>73</v>
      </c>
      <c r="AR13" s="367"/>
      <c r="AS13" s="61" t="s">
        <v>70</v>
      </c>
      <c r="AT13" s="61" t="s">
        <v>73</v>
      </c>
      <c r="AU13" s="367"/>
      <c r="AV13" s="61" t="s">
        <v>70</v>
      </c>
      <c r="AW13" s="61" t="s">
        <v>73</v>
      </c>
      <c r="AX13" s="367"/>
      <c r="AY13" s="374" t="s">
        <v>70</v>
      </c>
      <c r="AZ13" s="375"/>
      <c r="BA13" s="367"/>
      <c r="BB13" s="374" t="s">
        <v>70</v>
      </c>
      <c r="BC13" s="375"/>
      <c r="BD13" s="367"/>
      <c r="BE13" s="374" t="s">
        <v>70</v>
      </c>
      <c r="BF13" s="375"/>
      <c r="BG13" s="367"/>
      <c r="BH13" s="374" t="s">
        <v>70</v>
      </c>
      <c r="BI13" s="375"/>
      <c r="BJ13" s="367"/>
    </row>
    <row r="14" spans="1:65" s="70" customFormat="1" ht="90" customHeight="1">
      <c r="A14" s="63"/>
      <c r="B14" s="64" t="s">
        <v>114</v>
      </c>
      <c r="C14" s="65">
        <v>410</v>
      </c>
      <c r="D14" s="66">
        <v>680208.0310218978</v>
      </c>
      <c r="E14" s="66">
        <v>312.0479107519036</v>
      </c>
      <c r="F14" s="270">
        <v>574</v>
      </c>
      <c r="G14" s="66">
        <v>926564.8899147924</v>
      </c>
      <c r="H14" s="66">
        <v>309.72150031629104</v>
      </c>
      <c r="I14" s="65">
        <v>30</v>
      </c>
      <c r="J14" s="66">
        <v>129.78529411764</v>
      </c>
      <c r="K14" s="66">
        <v>22.660458904822008</v>
      </c>
      <c r="L14" s="270">
        <v>272</v>
      </c>
      <c r="M14" s="66">
        <v>1142.4294054054055</v>
      </c>
      <c r="N14" s="66">
        <v>178.3324324603875</v>
      </c>
      <c r="O14" s="65">
        <v>197</v>
      </c>
      <c r="P14" s="66">
        <v>244.97762899035956</v>
      </c>
      <c r="Q14" s="66">
        <v>167.90865897095495</v>
      </c>
      <c r="R14" s="270">
        <v>400</v>
      </c>
      <c r="S14" s="66">
        <v>535.6941176470589</v>
      </c>
      <c r="T14" s="66">
        <v>199.97655606244055</v>
      </c>
      <c r="U14" s="65">
        <v>39</v>
      </c>
      <c r="V14" s="66">
        <v>82.935</v>
      </c>
      <c r="W14" s="66">
        <v>20.865607951643995</v>
      </c>
      <c r="X14" s="270">
        <v>125</v>
      </c>
      <c r="Y14" s="66">
        <v>253.11764705882356</v>
      </c>
      <c r="Z14" s="66">
        <v>42.490579063107</v>
      </c>
      <c r="AA14" s="66">
        <v>118</v>
      </c>
      <c r="AB14" s="66">
        <v>83709.94920634906</v>
      </c>
      <c r="AC14" s="66">
        <v>93.74059128424928</v>
      </c>
      <c r="AD14" s="271">
        <v>114</v>
      </c>
      <c r="AE14" s="66">
        <v>85220.22499999999</v>
      </c>
      <c r="AF14" s="66">
        <v>57.58798662245974</v>
      </c>
      <c r="AG14" s="65">
        <v>457</v>
      </c>
      <c r="AH14" s="66">
        <v>1432.223047942625</v>
      </c>
      <c r="AI14" s="66">
        <v>508.02024671641533</v>
      </c>
      <c r="AJ14" s="270">
        <v>1036</v>
      </c>
      <c r="AK14" s="66">
        <v>3428.190127659574</v>
      </c>
      <c r="AL14" s="66">
        <v>749.400841031255</v>
      </c>
      <c r="AM14" s="65">
        <v>290</v>
      </c>
      <c r="AN14" s="66">
        <v>242.99996206002513</v>
      </c>
      <c r="AO14" s="66">
        <v>434.7317680449889</v>
      </c>
      <c r="AP14" s="270">
        <v>507</v>
      </c>
      <c r="AQ14" s="66">
        <v>313.3198195480099</v>
      </c>
      <c r="AR14" s="66">
        <v>693.453062257466</v>
      </c>
      <c r="AS14" s="65">
        <v>869</v>
      </c>
      <c r="AT14" s="66">
        <v>1422.2924549625773</v>
      </c>
      <c r="AU14" s="66">
        <v>899.9327851900224</v>
      </c>
      <c r="AV14" s="270">
        <v>1316</v>
      </c>
      <c r="AW14" s="66">
        <v>662.8799633155743</v>
      </c>
      <c r="AX14" s="66">
        <v>1269.6524643715936</v>
      </c>
      <c r="AY14" s="68">
        <v>0</v>
      </c>
      <c r="AZ14" s="69">
        <v>0</v>
      </c>
      <c r="BA14" s="69">
        <v>0</v>
      </c>
      <c r="BB14" s="68">
        <v>0</v>
      </c>
      <c r="BC14" s="69">
        <v>0</v>
      </c>
      <c r="BD14" s="69">
        <v>0</v>
      </c>
      <c r="BE14" s="387">
        <f>SUM(C14,I14,O14,U14,AA14,AG14,AM14,AS14,AY14)</f>
        <v>2410</v>
      </c>
      <c r="BF14" s="387"/>
      <c r="BG14" s="67">
        <f>SUM(E14,K14,Q14,W14,AC14,AI14,AO14,AU14,BA14)</f>
        <v>2459.9080278150004</v>
      </c>
      <c r="BH14" s="387">
        <f>SUM(F14,L14,R14,X14,AD14,AJ14,AP14,AV14,BB14)</f>
        <v>4344</v>
      </c>
      <c r="BI14" s="387"/>
      <c r="BJ14" s="67">
        <f>SUM(H14,N14,T14,Z14,AF14,AL14,AR14,AX14,BD14)</f>
        <v>3500.615422185001</v>
      </c>
      <c r="BK14" s="261">
        <f>BG14+BJ14</f>
        <v>5960.5234500000015</v>
      </c>
      <c r="BL14" s="70">
        <f>SUM('Part-II'!K30:M30)</f>
        <v>5960.523450000001</v>
      </c>
      <c r="BM14" s="286">
        <f>BL14-BK14</f>
        <v>0</v>
      </c>
    </row>
    <row r="15" spans="1:65" s="77" customFormat="1" ht="90" customHeight="1">
      <c r="A15" s="71"/>
      <c r="B15" s="72"/>
      <c r="C15" s="74"/>
      <c r="D15" s="74"/>
      <c r="E15" s="420"/>
      <c r="F15" s="74"/>
      <c r="G15" s="74"/>
      <c r="H15" s="420"/>
      <c r="I15" s="74"/>
      <c r="J15" s="74"/>
      <c r="K15" s="420"/>
      <c r="L15" s="74"/>
      <c r="M15" s="74"/>
      <c r="N15" s="420"/>
      <c r="O15" s="74"/>
      <c r="P15" s="74"/>
      <c r="Q15" s="420"/>
      <c r="R15" s="74"/>
      <c r="S15" s="74"/>
      <c r="T15" s="420"/>
      <c r="U15" s="74"/>
      <c r="V15" s="74"/>
      <c r="W15" s="420"/>
      <c r="X15" s="74"/>
      <c r="Y15" s="74"/>
      <c r="Z15" s="420"/>
      <c r="AA15" s="74"/>
      <c r="AB15" s="74"/>
      <c r="AC15" s="420"/>
      <c r="AD15" s="74"/>
      <c r="AE15" s="74"/>
      <c r="AF15" s="420"/>
      <c r="AG15" s="74"/>
      <c r="AH15" s="74"/>
      <c r="AI15" s="420"/>
      <c r="AJ15" s="74"/>
      <c r="AK15" s="74"/>
      <c r="AL15" s="420"/>
      <c r="AM15" s="74"/>
      <c r="AN15" s="74"/>
      <c r="AO15" s="420"/>
      <c r="AP15" s="74"/>
      <c r="AQ15" s="74"/>
      <c r="AR15" s="420"/>
      <c r="AS15" s="74"/>
      <c r="AT15" s="74"/>
      <c r="AU15" s="420"/>
      <c r="AV15" s="74"/>
      <c r="AW15" s="74"/>
      <c r="AX15" s="420"/>
      <c r="AY15" s="73"/>
      <c r="AZ15" s="76"/>
      <c r="BA15" s="76"/>
      <c r="BB15" s="75"/>
      <c r="BC15" s="76"/>
      <c r="BD15" s="76"/>
      <c r="BE15" s="386"/>
      <c r="BF15" s="386"/>
      <c r="BG15" s="308"/>
      <c r="BH15" s="386"/>
      <c r="BI15" s="386"/>
      <c r="BJ15" s="168"/>
      <c r="BK15" s="74"/>
      <c r="BM15" s="74"/>
    </row>
    <row r="16" spans="2:64" s="309" customFormat="1" ht="60" customHeight="1">
      <c r="B16" s="310"/>
      <c r="C16" s="258"/>
      <c r="D16" s="74"/>
      <c r="E16" s="258"/>
      <c r="F16" s="258"/>
      <c r="G16" s="74"/>
      <c r="H16" s="258"/>
      <c r="I16" s="258"/>
      <c r="J16" s="74"/>
      <c r="K16" s="258"/>
      <c r="L16" s="258"/>
      <c r="M16" s="74"/>
      <c r="N16" s="258"/>
      <c r="O16" s="258"/>
      <c r="P16" s="74"/>
      <c r="Q16" s="258"/>
      <c r="R16" s="258"/>
      <c r="S16" s="74"/>
      <c r="T16" s="258"/>
      <c r="U16" s="258"/>
      <c r="V16" s="74"/>
      <c r="W16" s="258"/>
      <c r="X16" s="258"/>
      <c r="Y16" s="74"/>
      <c r="Z16" s="258"/>
      <c r="AA16" s="258"/>
      <c r="AB16" s="74"/>
      <c r="AC16" s="258"/>
      <c r="AD16" s="258"/>
      <c r="AE16" s="74"/>
      <c r="AF16" s="258"/>
      <c r="AG16" s="258"/>
      <c r="AH16" s="74"/>
      <c r="AI16" s="258"/>
      <c r="AJ16" s="258"/>
      <c r="AK16" s="74"/>
      <c r="AL16" s="258"/>
      <c r="AM16" s="258"/>
      <c r="AN16" s="74"/>
      <c r="AO16" s="258"/>
      <c r="AP16" s="258"/>
      <c r="AQ16" s="74"/>
      <c r="AR16" s="258"/>
      <c r="AS16" s="258"/>
      <c r="AT16" s="74"/>
      <c r="AU16" s="258"/>
      <c r="AV16" s="258"/>
      <c r="AW16" s="74"/>
      <c r="AX16" s="258"/>
      <c r="AY16" s="258"/>
      <c r="AZ16" s="258"/>
      <c r="BA16" s="258"/>
      <c r="BB16" s="311"/>
      <c r="BC16" s="311"/>
      <c r="BE16" s="80"/>
      <c r="BF16" s="81"/>
      <c r="BG16" s="168"/>
      <c r="BH16" s="80"/>
      <c r="BI16" s="80"/>
      <c r="BJ16" s="168"/>
      <c r="BK16" s="74"/>
      <c r="BL16" s="312"/>
    </row>
    <row r="17" spans="2:61" s="312" customFormat="1" ht="41.25" customHeight="1">
      <c r="B17" s="421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422"/>
      <c r="BE17" s="114"/>
      <c r="BF17" s="423"/>
      <c r="BG17" s="423"/>
      <c r="BH17" s="423"/>
      <c r="BI17" s="424"/>
    </row>
    <row r="18" spans="5:62" s="84" customFormat="1" ht="18.75">
      <c r="E18" s="204"/>
      <c r="F18" s="204"/>
      <c r="G18" s="204"/>
      <c r="H18" s="204"/>
      <c r="K18" s="204"/>
      <c r="L18" s="204"/>
      <c r="M18" s="204"/>
      <c r="N18" s="204"/>
      <c r="Q18" s="204"/>
      <c r="R18" s="204"/>
      <c r="S18" s="204"/>
      <c r="T18" s="204"/>
      <c r="W18" s="204"/>
      <c r="X18" s="204"/>
      <c r="Y18" s="204"/>
      <c r="Z18" s="204"/>
      <c r="AC18" s="204"/>
      <c r="AD18" s="204"/>
      <c r="AE18" s="204"/>
      <c r="AF18" s="204"/>
      <c r="AI18" s="204"/>
      <c r="AJ18" s="204"/>
      <c r="AK18" s="204"/>
      <c r="AL18" s="204"/>
      <c r="AO18" s="204"/>
      <c r="AP18" s="204"/>
      <c r="AQ18" s="204"/>
      <c r="AR18" s="204"/>
      <c r="AU18" s="204"/>
      <c r="AV18" s="204"/>
      <c r="AW18" s="204"/>
      <c r="AX18" s="204"/>
      <c r="AY18" s="205"/>
      <c r="AZ18" s="205"/>
      <c r="BA18" s="205"/>
      <c r="BE18" s="116" t="s">
        <v>135</v>
      </c>
      <c r="BF18" s="85"/>
      <c r="BG18" s="85"/>
      <c r="BH18" s="85"/>
      <c r="BI18" s="85"/>
      <c r="BJ18" s="85"/>
    </row>
    <row r="19" spans="3:62" ht="18.75">
      <c r="C19" s="79"/>
      <c r="E19" s="79"/>
      <c r="F19" s="79"/>
      <c r="G19" s="79"/>
      <c r="H19" s="79"/>
      <c r="I19" s="79"/>
      <c r="K19" s="79"/>
      <c r="L19" s="79"/>
      <c r="M19" s="79"/>
      <c r="N19" s="79"/>
      <c r="O19" s="79"/>
      <c r="Q19" s="79"/>
      <c r="R19" s="79"/>
      <c r="S19" s="79"/>
      <c r="T19" s="79"/>
      <c r="U19" s="79"/>
      <c r="W19" s="79"/>
      <c r="X19" s="79"/>
      <c r="Y19" s="79"/>
      <c r="Z19" s="79"/>
      <c r="AA19" s="79"/>
      <c r="AC19" s="79"/>
      <c r="AD19" s="79"/>
      <c r="AE19" s="79"/>
      <c r="AF19" s="79"/>
      <c r="AG19" s="79"/>
      <c r="AI19" s="79"/>
      <c r="AJ19" s="79"/>
      <c r="AK19" s="79"/>
      <c r="AL19" s="79"/>
      <c r="AM19" s="79"/>
      <c r="AO19" s="79"/>
      <c r="AP19" s="79"/>
      <c r="AQ19" s="79"/>
      <c r="AR19" s="79"/>
      <c r="AS19" s="79"/>
      <c r="AU19" s="79"/>
      <c r="AV19" s="79"/>
      <c r="AW19" s="79"/>
      <c r="AX19" s="79"/>
      <c r="AZ19" s="82"/>
      <c r="BA19" s="82"/>
      <c r="BE19" s="116" t="s">
        <v>115</v>
      </c>
      <c r="BF19" s="86"/>
      <c r="BG19" s="86"/>
      <c r="BH19" s="86"/>
      <c r="BI19" s="83"/>
      <c r="BJ19" s="83"/>
    </row>
    <row r="20" s="79" customFormat="1" ht="15.75">
      <c r="BE20" s="118" t="s">
        <v>136</v>
      </c>
    </row>
    <row r="21" spans="3:57" ht="16.5">
      <c r="C21" s="79"/>
      <c r="E21" s="79"/>
      <c r="F21" s="79"/>
      <c r="G21" s="79"/>
      <c r="I21" s="79"/>
      <c r="K21" s="79"/>
      <c r="L21" s="79"/>
      <c r="M21" s="79"/>
      <c r="O21" s="79"/>
      <c r="Q21" s="79"/>
      <c r="R21" s="79"/>
      <c r="S21" s="79"/>
      <c r="U21" s="79"/>
      <c r="W21" s="79"/>
      <c r="X21" s="79"/>
      <c r="Y21" s="79"/>
      <c r="AA21" s="79"/>
      <c r="AC21" s="79"/>
      <c r="AD21" s="79"/>
      <c r="AE21" s="79"/>
      <c r="AG21" s="79"/>
      <c r="AI21" s="79"/>
      <c r="AJ21" s="79"/>
      <c r="AK21" s="79"/>
      <c r="AM21" s="79"/>
      <c r="AO21" s="79"/>
      <c r="AP21" s="79"/>
      <c r="AQ21" s="79"/>
      <c r="AS21" s="79"/>
      <c r="AU21" s="79"/>
      <c r="AV21" s="79"/>
      <c r="AW21" s="79"/>
      <c r="BE21" s="116" t="s">
        <v>117</v>
      </c>
    </row>
    <row r="22" spans="3:49" ht="15">
      <c r="C22" s="79"/>
      <c r="E22" s="79"/>
      <c r="F22" s="79"/>
      <c r="G22" s="79"/>
      <c r="I22" s="79"/>
      <c r="K22" s="79"/>
      <c r="L22" s="79"/>
      <c r="M22" s="79"/>
      <c r="O22" s="79"/>
      <c r="Q22" s="79"/>
      <c r="R22" s="79"/>
      <c r="S22" s="79"/>
      <c r="U22" s="79"/>
      <c r="W22" s="79"/>
      <c r="X22" s="79"/>
      <c r="Y22" s="79"/>
      <c r="AA22" s="79"/>
      <c r="AC22" s="79"/>
      <c r="AD22" s="79"/>
      <c r="AE22" s="79"/>
      <c r="AG22" s="79"/>
      <c r="AI22" s="79"/>
      <c r="AJ22" s="79"/>
      <c r="AK22" s="79"/>
      <c r="AM22" s="79"/>
      <c r="AO22" s="79"/>
      <c r="AP22" s="79"/>
      <c r="AQ22" s="79"/>
      <c r="AS22" s="79"/>
      <c r="AU22" s="79"/>
      <c r="AV22" s="79"/>
      <c r="AW22" s="79"/>
    </row>
    <row r="23" spans="18:58" ht="15.75" customHeight="1">
      <c r="R23" s="363"/>
      <c r="S23" s="363"/>
      <c r="BF23" s="79"/>
    </row>
    <row r="24" spans="40:58" ht="15">
      <c r="AN24" s="79"/>
      <c r="AO24" s="177"/>
      <c r="AP24" s="79"/>
      <c r="AQ24" s="79"/>
      <c r="AR24" s="177"/>
      <c r="AS24" s="79"/>
      <c r="AT24" s="79"/>
      <c r="BF24" s="79"/>
    </row>
    <row r="25" spans="40:58" ht="15">
      <c r="AN25" s="79"/>
      <c r="AO25" s="177"/>
      <c r="AP25" s="79"/>
      <c r="AQ25" s="79"/>
      <c r="AR25" s="177"/>
      <c r="AS25" s="79"/>
      <c r="AT25" s="79"/>
      <c r="BF25" s="84"/>
    </row>
    <row r="26" spans="40:46" ht="15">
      <c r="AN26" s="79"/>
      <c r="AO26" s="177"/>
      <c r="AP26" s="79"/>
      <c r="AQ26" s="79"/>
      <c r="AR26" s="177"/>
      <c r="AS26" s="79"/>
      <c r="AT26" s="79"/>
    </row>
    <row r="27" spans="40:46" ht="15">
      <c r="AN27" s="79"/>
      <c r="AO27" s="177"/>
      <c r="AP27" s="79"/>
      <c r="AQ27" s="79"/>
      <c r="AR27" s="177"/>
      <c r="AS27" s="79"/>
      <c r="AT27" s="79"/>
    </row>
    <row r="28" spans="40:46" ht="15">
      <c r="AN28" s="79"/>
      <c r="AO28" s="177"/>
      <c r="AP28" s="79"/>
      <c r="AQ28" s="79"/>
      <c r="AR28" s="177"/>
      <c r="AS28" s="79"/>
      <c r="AT28" s="79"/>
    </row>
    <row r="29" spans="40:46" ht="15">
      <c r="AN29" s="79"/>
      <c r="AO29" s="177"/>
      <c r="AP29" s="79"/>
      <c r="AQ29" s="79"/>
      <c r="AR29" s="177"/>
      <c r="AS29" s="79"/>
      <c r="AT29" s="79"/>
    </row>
    <row r="30" spans="40:46" ht="15">
      <c r="AN30" s="79"/>
      <c r="AO30" s="177"/>
      <c r="AP30" s="79"/>
      <c r="AQ30" s="79"/>
      <c r="AR30" s="177"/>
      <c r="AS30" s="79"/>
      <c r="AT30" s="79"/>
    </row>
    <row r="31" spans="40:46" ht="15">
      <c r="AN31" s="79"/>
      <c r="AO31" s="177"/>
      <c r="AP31" s="79"/>
      <c r="AQ31" s="79"/>
      <c r="AR31" s="177"/>
      <c r="AS31" s="79"/>
      <c r="AT31" s="79"/>
    </row>
    <row r="32" spans="40:46" ht="15">
      <c r="AN32" s="79"/>
      <c r="AO32" s="177"/>
      <c r="AP32" s="79"/>
      <c r="AQ32" s="79"/>
      <c r="AR32" s="177"/>
      <c r="AS32" s="79"/>
      <c r="AT32" s="79"/>
    </row>
    <row r="33" spans="40:46" ht="15">
      <c r="AN33" s="79"/>
      <c r="AO33" s="177"/>
      <c r="AP33" s="79"/>
      <c r="AQ33" s="79"/>
      <c r="AR33" s="177"/>
      <c r="AS33" s="79"/>
      <c r="AT33" s="79"/>
    </row>
    <row r="34" spans="40:46" ht="15">
      <c r="AN34" s="79"/>
      <c r="AO34" s="177"/>
      <c r="AP34" s="79"/>
      <c r="AQ34" s="79"/>
      <c r="AR34" s="177"/>
      <c r="AS34" s="79"/>
      <c r="AT34" s="79"/>
    </row>
    <row r="35" spans="40:46" ht="15">
      <c r="AN35" s="79"/>
      <c r="AO35" s="177"/>
      <c r="AP35" s="79"/>
      <c r="AQ35" s="79"/>
      <c r="AR35" s="177"/>
      <c r="AS35" s="79"/>
      <c r="AT35" s="79"/>
    </row>
    <row r="36" spans="40:46" ht="15">
      <c r="AN36" s="79"/>
      <c r="AO36" s="177"/>
      <c r="AP36" s="79"/>
      <c r="AQ36" s="79"/>
      <c r="AR36" s="177"/>
      <c r="AS36" s="79"/>
      <c r="AT36" s="79"/>
    </row>
    <row r="37" spans="40:45" ht="15">
      <c r="AN37" s="79"/>
      <c r="AO37" s="79"/>
      <c r="AP37" s="79"/>
      <c r="AQ37" s="79"/>
      <c r="AR37" s="79"/>
      <c r="AS37" s="79"/>
    </row>
  </sheetData>
  <sheetProtection/>
  <mergeCells count="103">
    <mergeCell ref="BE15:BF15"/>
    <mergeCell ref="BE10:BJ10"/>
    <mergeCell ref="BH11:BJ11"/>
    <mergeCell ref="BH13:BI13"/>
    <mergeCell ref="BG12:BG13"/>
    <mergeCell ref="BH12:BI12"/>
    <mergeCell ref="BH15:BI15"/>
    <mergeCell ref="BE14:BF14"/>
    <mergeCell ref="BH14:BI14"/>
    <mergeCell ref="BE12:BF12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BJ12:BJ13"/>
    <mergeCell ref="AU12:AU13"/>
    <mergeCell ref="AV11:AX11"/>
    <mergeCell ref="AX12:AX13"/>
    <mergeCell ref="BE13:BF13"/>
    <mergeCell ref="AY13:AZ13"/>
    <mergeCell ref="BD12:BD13"/>
    <mergeCell ref="BA12:BA13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X11:Z11"/>
    <mergeCell ref="R11:T11"/>
    <mergeCell ref="O11:Q11"/>
    <mergeCell ref="AJ11:AL11"/>
    <mergeCell ref="AG11:AI11"/>
    <mergeCell ref="AD11:AF1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R23:S23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</mergeCells>
  <conditionalFormatting sqref="AZ16:BA17 D18:E18 G18:H18 N16:O16 Q16:R16 T16:U16 W16:X16 Z16:AA16 AC16:AD16 AF16:AG16 AI16:AJ16 AL16:AM16 AO16:AP16 AR16:AS16 AU16:AV16 C16:C17 D17 AX16:AY16 E16:E17 F17:AX17 F16 H16:I16 K16:L16 J18:K18 P18:Q18 V18:W18 AB18:AC18 AH18:AI18 AN18:AO18 AT18:AU18 M18:N18 S18:T18 Y18:Z18 AE18:AF18 AK18:AL18 AQ18:AR18 AW18:AX18">
    <cfRule type="cellIs" priority="1" dxfId="3" operator="lessThan" stopIfTrue="1">
      <formula>0</formula>
    </cfRule>
  </conditionalFormatting>
  <conditionalFormatting sqref="C21 E20:E21 A20:D20 I21 O21 U21 AA21 AG21 AM21 AS21 Q21 W21 AC21 AI21 AO21 AU21 K21 F20:IV20">
    <cfRule type="cellIs" priority="2" dxfId="4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29" sqref="F29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6384" width="9.140625" style="28" customWidth="1"/>
  </cols>
  <sheetData>
    <row r="1" spans="11:12" ht="15.75">
      <c r="K1" s="389" t="s">
        <v>77</v>
      </c>
      <c r="L1" s="389"/>
    </row>
    <row r="2" spans="1:12" ht="23.25">
      <c r="A2" s="390" t="s">
        <v>138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391" t="s">
        <v>37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ht="11.25" customHeight="1"/>
    <row r="6" spans="1:12" ht="18.75">
      <c r="A6" s="392" t="s">
        <v>142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</row>
    <row r="8" spans="1:12" ht="77.25" customHeight="1">
      <c r="A8" s="388" t="s">
        <v>0</v>
      </c>
      <c r="B8" s="388" t="s">
        <v>40</v>
      </c>
      <c r="C8" s="388" t="s">
        <v>74</v>
      </c>
      <c r="D8" s="388"/>
      <c r="E8" s="388" t="s">
        <v>78</v>
      </c>
      <c r="F8" s="388"/>
      <c r="G8" s="388" t="s">
        <v>79</v>
      </c>
      <c r="H8" s="388"/>
      <c r="I8" s="388" t="s">
        <v>80</v>
      </c>
      <c r="J8" s="388"/>
      <c r="K8" s="388" t="s">
        <v>81</v>
      </c>
      <c r="L8" s="388"/>
    </row>
    <row r="9" spans="1:12" ht="15">
      <c r="A9" s="388"/>
      <c r="B9" s="388"/>
      <c r="C9" s="207" t="s">
        <v>75</v>
      </c>
      <c r="D9" s="207" t="s">
        <v>76</v>
      </c>
      <c r="E9" s="207" t="s">
        <v>75</v>
      </c>
      <c r="F9" s="207" t="s">
        <v>76</v>
      </c>
      <c r="G9" s="207" t="s">
        <v>75</v>
      </c>
      <c r="H9" s="207" t="s">
        <v>76</v>
      </c>
      <c r="I9" s="207" t="s">
        <v>75</v>
      </c>
      <c r="J9" s="207" t="s">
        <v>76</v>
      </c>
      <c r="K9" s="207" t="s">
        <v>75</v>
      </c>
      <c r="L9" s="207" t="s">
        <v>104</v>
      </c>
    </row>
    <row r="10" spans="1:17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O10"/>
      <c r="P10"/>
      <c r="Q10"/>
    </row>
    <row r="11" spans="1:22" s="38" customFormat="1" ht="18">
      <c r="A11" s="35">
        <v>1</v>
      </c>
      <c r="B11" s="36" t="s">
        <v>23</v>
      </c>
      <c r="C11" s="37">
        <v>2192</v>
      </c>
      <c r="D11" s="194">
        <v>21</v>
      </c>
      <c r="E11" s="37">
        <v>62</v>
      </c>
      <c r="F11" s="37">
        <v>0</v>
      </c>
      <c r="G11" s="37">
        <v>56</v>
      </c>
      <c r="H11" s="37">
        <v>6</v>
      </c>
      <c r="I11" s="37">
        <v>0</v>
      </c>
      <c r="J11" s="37">
        <v>0</v>
      </c>
      <c r="K11" s="37">
        <v>0</v>
      </c>
      <c r="L11" s="37">
        <v>1</v>
      </c>
      <c r="M11" s="217">
        <f>C11+D11</f>
        <v>2213</v>
      </c>
      <c r="N11" s="38">
        <f>ROUND('Part-I'!P13/0.00098,0)</f>
        <v>2213</v>
      </c>
      <c r="O11" s="38">
        <f>N11-D11</f>
        <v>2192</v>
      </c>
      <c r="P11" s="217">
        <f>E11+F11</f>
        <v>62</v>
      </c>
      <c r="Q11" s="217">
        <f>P11-H11</f>
        <v>56</v>
      </c>
      <c r="R11" s="217">
        <v>52</v>
      </c>
      <c r="S11" s="38">
        <f>R11/$R$24</f>
        <v>0.025653675382338433</v>
      </c>
      <c r="T11" s="38">
        <f>ROUND(S11*$R$25,0)</f>
        <v>62</v>
      </c>
      <c r="U11" s="217">
        <f>T11-H11</f>
        <v>56</v>
      </c>
      <c r="V11" s="217">
        <f>T11-F11</f>
        <v>62</v>
      </c>
    </row>
    <row r="12" spans="1:22" s="38" customFormat="1" ht="18">
      <c r="A12" s="35">
        <v>2</v>
      </c>
      <c r="B12" s="36" t="s">
        <v>24</v>
      </c>
      <c r="C12" s="37">
        <v>2276</v>
      </c>
      <c r="D12" s="194">
        <v>18</v>
      </c>
      <c r="E12" s="37">
        <v>64</v>
      </c>
      <c r="F12" s="37">
        <v>4</v>
      </c>
      <c r="G12" s="37">
        <v>60</v>
      </c>
      <c r="H12" s="42">
        <v>8</v>
      </c>
      <c r="I12" s="37">
        <v>0</v>
      </c>
      <c r="J12" s="37">
        <v>0</v>
      </c>
      <c r="K12" s="37">
        <v>0</v>
      </c>
      <c r="L12" s="37">
        <v>0</v>
      </c>
      <c r="M12" s="217">
        <f aca="true" t="shared" si="0" ref="M12:M23">C12+D12</f>
        <v>2294</v>
      </c>
      <c r="N12" s="38">
        <f>ROUND('Part-I'!P14/0.00098,0)</f>
        <v>2294</v>
      </c>
      <c r="O12" s="38">
        <f aca="true" t="shared" si="1" ref="O11:O23">N12-D12</f>
        <v>2276</v>
      </c>
      <c r="P12" s="217">
        <f aca="true" t="shared" si="2" ref="P11:P23">E12+F12</f>
        <v>68</v>
      </c>
      <c r="Q12" s="217">
        <f aca="true" t="shared" si="3" ref="Q12:Q23">P12-H12</f>
        <v>60</v>
      </c>
      <c r="R12" s="217">
        <v>57</v>
      </c>
      <c r="S12" s="38">
        <f aca="true" t="shared" si="4" ref="S12:S23">R12/$R$24</f>
        <v>0.028120374938332512</v>
      </c>
      <c r="T12" s="38">
        <f aca="true" t="shared" si="5" ref="T12:T23">ROUND(S12*$R$25,0)</f>
        <v>68</v>
      </c>
      <c r="U12" s="217">
        <f aca="true" t="shared" si="6" ref="U12:U23">T12-H12</f>
        <v>60</v>
      </c>
      <c r="V12" s="217">
        <f aca="true" t="shared" si="7" ref="V12:V23">T12-F12</f>
        <v>64</v>
      </c>
    </row>
    <row r="13" spans="1:22" s="38" customFormat="1" ht="18">
      <c r="A13" s="35">
        <v>3</v>
      </c>
      <c r="B13" s="36" t="s">
        <v>25</v>
      </c>
      <c r="C13" s="37">
        <v>8507</v>
      </c>
      <c r="D13" s="194">
        <v>55</v>
      </c>
      <c r="E13" s="37">
        <v>610</v>
      </c>
      <c r="F13" s="37">
        <v>9</v>
      </c>
      <c r="G13" s="37">
        <v>607</v>
      </c>
      <c r="H13" s="37">
        <v>12</v>
      </c>
      <c r="I13" s="37">
        <v>0</v>
      </c>
      <c r="J13" s="37">
        <v>0</v>
      </c>
      <c r="K13" s="37">
        <v>3</v>
      </c>
      <c r="L13" s="37">
        <v>0</v>
      </c>
      <c r="M13" s="217">
        <f t="shared" si="0"/>
        <v>8562</v>
      </c>
      <c r="N13" s="38">
        <f>ROUND('Part-I'!P15/0.00098,0)</f>
        <v>8562</v>
      </c>
      <c r="O13" s="38">
        <f t="shared" si="1"/>
        <v>8507</v>
      </c>
      <c r="P13" s="217">
        <f t="shared" si="2"/>
        <v>619</v>
      </c>
      <c r="Q13" s="217">
        <f t="shared" si="3"/>
        <v>607</v>
      </c>
      <c r="R13" s="217">
        <v>521</v>
      </c>
      <c r="S13" s="38">
        <f t="shared" si="4"/>
        <v>0.25703009373458313</v>
      </c>
      <c r="T13" s="38">
        <f t="shared" si="5"/>
        <v>619</v>
      </c>
      <c r="U13" s="217">
        <f t="shared" si="6"/>
        <v>607</v>
      </c>
      <c r="V13" s="217">
        <f t="shared" si="7"/>
        <v>610</v>
      </c>
    </row>
    <row r="14" spans="1:22" s="38" customFormat="1" ht="18">
      <c r="A14" s="35">
        <v>4</v>
      </c>
      <c r="B14" s="36" t="s">
        <v>26</v>
      </c>
      <c r="C14" s="37">
        <v>1833</v>
      </c>
      <c r="D14" s="194">
        <v>1391</v>
      </c>
      <c r="E14" s="37">
        <v>137</v>
      </c>
      <c r="F14" s="37">
        <v>0</v>
      </c>
      <c r="G14" s="37">
        <v>131</v>
      </c>
      <c r="H14" s="37">
        <v>6</v>
      </c>
      <c r="I14" s="37">
        <v>0</v>
      </c>
      <c r="J14" s="37">
        <v>0</v>
      </c>
      <c r="K14" s="37">
        <v>1</v>
      </c>
      <c r="L14" s="37">
        <v>1</v>
      </c>
      <c r="M14" s="217">
        <f t="shared" si="0"/>
        <v>3224</v>
      </c>
      <c r="N14" s="38">
        <f>ROUND('Part-I'!P16/0.00098,0)</f>
        <v>3224</v>
      </c>
      <c r="O14" s="38">
        <f t="shared" si="1"/>
        <v>1833</v>
      </c>
      <c r="P14" s="217">
        <f t="shared" si="2"/>
        <v>137</v>
      </c>
      <c r="Q14" s="217">
        <f t="shared" si="3"/>
        <v>131</v>
      </c>
      <c r="R14" s="217">
        <v>115</v>
      </c>
      <c r="S14" s="38">
        <f t="shared" si="4"/>
        <v>0.05673408978786384</v>
      </c>
      <c r="T14" s="38">
        <f t="shared" si="5"/>
        <v>137</v>
      </c>
      <c r="U14" s="217">
        <f t="shared" si="6"/>
        <v>131</v>
      </c>
      <c r="V14" s="217">
        <f t="shared" si="7"/>
        <v>137</v>
      </c>
    </row>
    <row r="15" spans="1:22" s="38" customFormat="1" ht="18">
      <c r="A15" s="35">
        <v>5</v>
      </c>
      <c r="B15" s="36" t="s">
        <v>27</v>
      </c>
      <c r="C15" s="37">
        <v>2358</v>
      </c>
      <c r="D15" s="194">
        <v>19</v>
      </c>
      <c r="E15" s="37">
        <v>390</v>
      </c>
      <c r="F15" s="37">
        <v>0</v>
      </c>
      <c r="G15" s="37">
        <v>387</v>
      </c>
      <c r="H15" s="37">
        <v>3</v>
      </c>
      <c r="I15" s="37">
        <v>0</v>
      </c>
      <c r="J15" s="37">
        <v>0</v>
      </c>
      <c r="K15" s="37">
        <v>0</v>
      </c>
      <c r="L15" s="37">
        <v>1</v>
      </c>
      <c r="M15" s="217">
        <f t="shared" si="0"/>
        <v>2377</v>
      </c>
      <c r="N15" s="38">
        <f>ROUND('Part-I'!P17/0.00098,0)</f>
        <v>2377</v>
      </c>
      <c r="O15" s="38">
        <f t="shared" si="1"/>
        <v>2358</v>
      </c>
      <c r="P15" s="217">
        <f t="shared" si="2"/>
        <v>390</v>
      </c>
      <c r="Q15" s="217">
        <f t="shared" si="3"/>
        <v>387</v>
      </c>
      <c r="R15" s="217">
        <v>328</v>
      </c>
      <c r="S15" s="38">
        <f t="shared" si="4"/>
        <v>0.16181549087321165</v>
      </c>
      <c r="T15" s="38">
        <f t="shared" si="5"/>
        <v>390</v>
      </c>
      <c r="U15" s="217">
        <f t="shared" si="6"/>
        <v>387</v>
      </c>
      <c r="V15" s="217">
        <f t="shared" si="7"/>
        <v>390</v>
      </c>
    </row>
    <row r="16" spans="1:22" s="38" customFormat="1" ht="18">
      <c r="A16" s="40">
        <v>6</v>
      </c>
      <c r="B16" s="41" t="s">
        <v>28</v>
      </c>
      <c r="C16" s="37">
        <v>5562</v>
      </c>
      <c r="D16" s="194">
        <v>53</v>
      </c>
      <c r="E16" s="37">
        <v>31</v>
      </c>
      <c r="F16" s="37">
        <v>1</v>
      </c>
      <c r="G16" s="37">
        <v>24</v>
      </c>
      <c r="H16" s="37">
        <v>8</v>
      </c>
      <c r="I16" s="37">
        <v>0</v>
      </c>
      <c r="J16" s="37">
        <v>0</v>
      </c>
      <c r="K16" s="37">
        <v>1</v>
      </c>
      <c r="L16" s="37">
        <v>0</v>
      </c>
      <c r="M16" s="217">
        <f t="shared" si="0"/>
        <v>5615</v>
      </c>
      <c r="N16" s="38">
        <f>ROUND('Part-I'!P18/0.00098,0)</f>
        <v>5615</v>
      </c>
      <c r="O16" s="38">
        <f t="shared" si="1"/>
        <v>5562</v>
      </c>
      <c r="P16" s="217">
        <f t="shared" si="2"/>
        <v>32</v>
      </c>
      <c r="Q16" s="217">
        <f t="shared" si="3"/>
        <v>24</v>
      </c>
      <c r="R16" s="217">
        <v>27</v>
      </c>
      <c r="S16" s="38">
        <f t="shared" si="4"/>
        <v>0.013320177602368031</v>
      </c>
      <c r="T16" s="38">
        <f t="shared" si="5"/>
        <v>32</v>
      </c>
      <c r="U16" s="217">
        <f t="shared" si="6"/>
        <v>24</v>
      </c>
      <c r="V16" s="217">
        <f t="shared" si="7"/>
        <v>31</v>
      </c>
    </row>
    <row r="17" spans="1:22" s="38" customFormat="1" ht="18">
      <c r="A17" s="35">
        <v>7</v>
      </c>
      <c r="B17" s="36" t="s">
        <v>29</v>
      </c>
      <c r="C17" s="37">
        <v>3893</v>
      </c>
      <c r="D17" s="194">
        <v>16</v>
      </c>
      <c r="E17" s="37">
        <v>161</v>
      </c>
      <c r="F17" s="37">
        <v>10</v>
      </c>
      <c r="G17" s="37">
        <v>160</v>
      </c>
      <c r="H17" s="37">
        <v>11</v>
      </c>
      <c r="I17" s="37">
        <v>0</v>
      </c>
      <c r="J17" s="37">
        <v>0</v>
      </c>
      <c r="K17" s="37">
        <v>0</v>
      </c>
      <c r="L17" s="37">
        <v>0</v>
      </c>
      <c r="M17" s="217">
        <f t="shared" si="0"/>
        <v>3909</v>
      </c>
      <c r="N17" s="38">
        <f>ROUND('Part-I'!P19/0.00098,0)</f>
        <v>3909</v>
      </c>
      <c r="O17" s="38">
        <f t="shared" si="1"/>
        <v>3893</v>
      </c>
      <c r="P17" s="217">
        <f t="shared" si="2"/>
        <v>171</v>
      </c>
      <c r="Q17" s="217">
        <f t="shared" si="3"/>
        <v>160</v>
      </c>
      <c r="R17" s="217">
        <v>144</v>
      </c>
      <c r="S17" s="38">
        <f t="shared" si="4"/>
        <v>0.0710409472126295</v>
      </c>
      <c r="T17" s="38">
        <f t="shared" si="5"/>
        <v>171</v>
      </c>
      <c r="U17" s="217">
        <f t="shared" si="6"/>
        <v>160</v>
      </c>
      <c r="V17" s="217">
        <f t="shared" si="7"/>
        <v>161</v>
      </c>
    </row>
    <row r="18" spans="1:22" s="38" customFormat="1" ht="18">
      <c r="A18" s="35">
        <v>8</v>
      </c>
      <c r="B18" s="36" t="s">
        <v>30</v>
      </c>
      <c r="C18" s="37">
        <v>3528</v>
      </c>
      <c r="D18" s="194">
        <v>11</v>
      </c>
      <c r="E18" s="37">
        <v>171</v>
      </c>
      <c r="F18" s="37">
        <v>1</v>
      </c>
      <c r="G18" s="37">
        <v>166</v>
      </c>
      <c r="H18" s="37">
        <v>6</v>
      </c>
      <c r="I18" s="37">
        <v>0</v>
      </c>
      <c r="J18" s="37">
        <v>0</v>
      </c>
      <c r="K18" s="37">
        <v>0</v>
      </c>
      <c r="L18" s="37">
        <v>0</v>
      </c>
      <c r="M18" s="217">
        <f t="shared" si="0"/>
        <v>3539</v>
      </c>
      <c r="N18" s="38">
        <f>ROUND('Part-I'!P20/0.00098,0)</f>
        <v>3539</v>
      </c>
      <c r="O18" s="38">
        <f t="shared" si="1"/>
        <v>3528</v>
      </c>
      <c r="P18" s="217">
        <f t="shared" si="2"/>
        <v>172</v>
      </c>
      <c r="Q18" s="217">
        <f t="shared" si="3"/>
        <v>166</v>
      </c>
      <c r="R18" s="217">
        <v>145</v>
      </c>
      <c r="S18" s="38">
        <f t="shared" si="4"/>
        <v>0.07153428712382832</v>
      </c>
      <c r="T18" s="38">
        <f t="shared" si="5"/>
        <v>172</v>
      </c>
      <c r="U18" s="217">
        <f t="shared" si="6"/>
        <v>166</v>
      </c>
      <c r="V18" s="217">
        <f t="shared" si="7"/>
        <v>171</v>
      </c>
    </row>
    <row r="19" spans="1:22" s="38" customFormat="1" ht="18">
      <c r="A19" s="35">
        <v>9</v>
      </c>
      <c r="B19" s="36" t="s">
        <v>31</v>
      </c>
      <c r="C19" s="37">
        <v>1161</v>
      </c>
      <c r="D19" s="194">
        <v>534</v>
      </c>
      <c r="E19" s="37">
        <v>147</v>
      </c>
      <c r="F19" s="37">
        <v>0</v>
      </c>
      <c r="G19" s="37">
        <v>138</v>
      </c>
      <c r="H19" s="37">
        <v>9</v>
      </c>
      <c r="I19" s="37">
        <v>0</v>
      </c>
      <c r="J19" s="37">
        <v>0</v>
      </c>
      <c r="K19" s="37">
        <v>1</v>
      </c>
      <c r="L19" s="37">
        <v>1</v>
      </c>
      <c r="M19" s="217">
        <f t="shared" si="0"/>
        <v>1695</v>
      </c>
      <c r="N19" s="38">
        <f>ROUND('Part-I'!P21/0.00098,0)</f>
        <v>1695</v>
      </c>
      <c r="O19" s="38">
        <f t="shared" si="1"/>
        <v>1161</v>
      </c>
      <c r="P19" s="217">
        <f t="shared" si="2"/>
        <v>147</v>
      </c>
      <c r="Q19" s="217">
        <f t="shared" si="3"/>
        <v>138</v>
      </c>
      <c r="R19" s="217">
        <v>124</v>
      </c>
      <c r="S19" s="38">
        <f t="shared" si="4"/>
        <v>0.061174148988653185</v>
      </c>
      <c r="T19" s="38">
        <f t="shared" si="5"/>
        <v>147</v>
      </c>
      <c r="U19" s="217">
        <f t="shared" si="6"/>
        <v>138</v>
      </c>
      <c r="V19" s="217">
        <f t="shared" si="7"/>
        <v>147</v>
      </c>
    </row>
    <row r="20" spans="1:22" s="38" customFormat="1" ht="18">
      <c r="A20" s="35">
        <v>10</v>
      </c>
      <c r="B20" s="36" t="s">
        <v>32</v>
      </c>
      <c r="C20" s="37">
        <v>3486</v>
      </c>
      <c r="D20" s="194">
        <v>46</v>
      </c>
      <c r="E20" s="37">
        <v>315</v>
      </c>
      <c r="F20" s="37">
        <v>0</v>
      </c>
      <c r="G20" s="37">
        <v>304</v>
      </c>
      <c r="H20" s="37">
        <v>11</v>
      </c>
      <c r="I20" s="37">
        <v>0</v>
      </c>
      <c r="J20" s="37">
        <v>0</v>
      </c>
      <c r="K20" s="37">
        <v>0</v>
      </c>
      <c r="L20" s="37">
        <v>0</v>
      </c>
      <c r="M20" s="217">
        <f t="shared" si="0"/>
        <v>3532</v>
      </c>
      <c r="N20" s="38">
        <f>ROUND('Part-I'!P22/0.00098,0)</f>
        <v>3532</v>
      </c>
      <c r="O20" s="38">
        <f t="shared" si="1"/>
        <v>3486</v>
      </c>
      <c r="P20" s="217">
        <f t="shared" si="2"/>
        <v>315</v>
      </c>
      <c r="Q20" s="217">
        <f t="shared" si="3"/>
        <v>304</v>
      </c>
      <c r="R20" s="217">
        <v>265</v>
      </c>
      <c r="S20" s="38">
        <f t="shared" si="4"/>
        <v>0.13073507646768623</v>
      </c>
      <c r="T20" s="38">
        <f t="shared" si="5"/>
        <v>315</v>
      </c>
      <c r="U20" s="217">
        <f t="shared" si="6"/>
        <v>304</v>
      </c>
      <c r="V20" s="217">
        <f t="shared" si="7"/>
        <v>315</v>
      </c>
    </row>
    <row r="21" spans="1:22" s="38" customFormat="1" ht="18">
      <c r="A21" s="35">
        <v>11</v>
      </c>
      <c r="B21" s="36" t="s">
        <v>33</v>
      </c>
      <c r="C21" s="37">
        <v>644</v>
      </c>
      <c r="D21" s="194">
        <v>105</v>
      </c>
      <c r="E21" s="37">
        <v>99</v>
      </c>
      <c r="F21" s="37">
        <v>1</v>
      </c>
      <c r="G21" s="37">
        <v>94</v>
      </c>
      <c r="H21" s="146">
        <v>6</v>
      </c>
      <c r="I21" s="37">
        <v>0</v>
      </c>
      <c r="J21" s="37">
        <v>0</v>
      </c>
      <c r="K21" s="37">
        <v>1</v>
      </c>
      <c r="L21" s="37">
        <v>1</v>
      </c>
      <c r="M21" s="217">
        <f t="shared" si="0"/>
        <v>749</v>
      </c>
      <c r="N21" s="38">
        <f>ROUND('Part-I'!P23/0.00098,0)</f>
        <v>749</v>
      </c>
      <c r="O21" s="38">
        <f t="shared" si="1"/>
        <v>644</v>
      </c>
      <c r="P21" s="217">
        <f t="shared" si="2"/>
        <v>100</v>
      </c>
      <c r="Q21" s="217">
        <f t="shared" si="3"/>
        <v>94</v>
      </c>
      <c r="R21" s="217">
        <v>84</v>
      </c>
      <c r="S21" s="38">
        <f t="shared" si="4"/>
        <v>0.041440552540700545</v>
      </c>
      <c r="T21" s="38">
        <f t="shared" si="5"/>
        <v>100</v>
      </c>
      <c r="U21" s="217">
        <f t="shared" si="6"/>
        <v>94</v>
      </c>
      <c r="V21" s="217">
        <f t="shared" si="7"/>
        <v>99</v>
      </c>
    </row>
    <row r="22" spans="1:22" s="38" customFormat="1" ht="18">
      <c r="A22" s="35">
        <v>12</v>
      </c>
      <c r="B22" s="36" t="s">
        <v>34</v>
      </c>
      <c r="C22" s="37">
        <v>1578</v>
      </c>
      <c r="D22" s="194">
        <v>41</v>
      </c>
      <c r="E22" s="37">
        <v>141</v>
      </c>
      <c r="F22" s="37">
        <v>2</v>
      </c>
      <c r="G22" s="37">
        <v>132</v>
      </c>
      <c r="H22" s="37">
        <v>11</v>
      </c>
      <c r="I22" s="37">
        <v>0</v>
      </c>
      <c r="J22" s="37">
        <v>0</v>
      </c>
      <c r="K22" s="37">
        <v>0</v>
      </c>
      <c r="L22" s="37">
        <v>0</v>
      </c>
      <c r="M22" s="217">
        <f t="shared" si="0"/>
        <v>1619</v>
      </c>
      <c r="N22" s="38">
        <f>ROUND('Part-I'!P24/0.00098,0)</f>
        <v>1619</v>
      </c>
      <c r="O22" s="38">
        <f t="shared" si="1"/>
        <v>1578</v>
      </c>
      <c r="P22" s="217">
        <f t="shared" si="2"/>
        <v>143</v>
      </c>
      <c r="Q22" s="217">
        <f t="shared" si="3"/>
        <v>132</v>
      </c>
      <c r="R22" s="217">
        <v>120</v>
      </c>
      <c r="S22" s="38">
        <f t="shared" si="4"/>
        <v>0.05920078934385792</v>
      </c>
      <c r="T22" s="38">
        <f t="shared" si="5"/>
        <v>143</v>
      </c>
      <c r="U22" s="217">
        <f t="shared" si="6"/>
        <v>132</v>
      </c>
      <c r="V22" s="217">
        <f t="shared" si="7"/>
        <v>141</v>
      </c>
    </row>
    <row r="23" spans="1:22" s="38" customFormat="1" ht="18">
      <c r="A23" s="35">
        <v>13</v>
      </c>
      <c r="B23" s="36" t="s">
        <v>35</v>
      </c>
      <c r="C23" s="37">
        <v>1267</v>
      </c>
      <c r="D23" s="194">
        <v>65</v>
      </c>
      <c r="E23" s="37">
        <v>52</v>
      </c>
      <c r="F23" s="37">
        <v>2</v>
      </c>
      <c r="G23" s="37">
        <v>48</v>
      </c>
      <c r="H23" s="37">
        <v>6</v>
      </c>
      <c r="I23" s="37">
        <v>0</v>
      </c>
      <c r="J23" s="37">
        <v>0</v>
      </c>
      <c r="K23" s="37">
        <v>1</v>
      </c>
      <c r="L23" s="37">
        <v>0</v>
      </c>
      <c r="M23" s="217">
        <f t="shared" si="0"/>
        <v>1332</v>
      </c>
      <c r="N23" s="38">
        <f>ROUND('Part-I'!P25/0.00098,0)</f>
        <v>1332</v>
      </c>
      <c r="O23" s="38">
        <f t="shared" si="1"/>
        <v>1267</v>
      </c>
      <c r="P23" s="217">
        <f t="shared" si="2"/>
        <v>54</v>
      </c>
      <c r="Q23" s="217">
        <f t="shared" si="3"/>
        <v>48</v>
      </c>
      <c r="R23" s="217">
        <v>45</v>
      </c>
      <c r="S23" s="38">
        <f t="shared" si="4"/>
        <v>0.02220029600394672</v>
      </c>
      <c r="T23" s="38">
        <f t="shared" si="5"/>
        <v>54</v>
      </c>
      <c r="U23" s="217">
        <f t="shared" si="6"/>
        <v>48</v>
      </c>
      <c r="V23" s="217">
        <f t="shared" si="7"/>
        <v>52</v>
      </c>
    </row>
    <row r="24" spans="1:18" ht="18">
      <c r="A24" s="31"/>
      <c r="B24" s="32" t="s">
        <v>5</v>
      </c>
      <c r="C24" s="33">
        <f>SUM(C11:C23)</f>
        <v>38285</v>
      </c>
      <c r="D24" s="33">
        <f aca="true" t="shared" si="8" ref="D24:L24">SUM(D11:D23)</f>
        <v>2375</v>
      </c>
      <c r="E24" s="33">
        <f t="shared" si="8"/>
        <v>2380</v>
      </c>
      <c r="F24" s="33">
        <f t="shared" si="8"/>
        <v>30</v>
      </c>
      <c r="G24" s="33">
        <f t="shared" si="8"/>
        <v>2307</v>
      </c>
      <c r="H24" s="33">
        <f t="shared" si="8"/>
        <v>103</v>
      </c>
      <c r="I24" s="33">
        <f t="shared" si="8"/>
        <v>0</v>
      </c>
      <c r="J24" s="33">
        <f t="shared" si="8"/>
        <v>0</v>
      </c>
      <c r="K24" s="33">
        <f t="shared" si="8"/>
        <v>8</v>
      </c>
      <c r="L24" s="33">
        <f t="shared" si="8"/>
        <v>5</v>
      </c>
      <c r="R24" s="196">
        <f>SUM(R11:R23)</f>
        <v>2027</v>
      </c>
    </row>
    <row r="25" spans="4:18" ht="18.75">
      <c r="D25" s="293"/>
      <c r="E25" s="316"/>
      <c r="F25" s="147"/>
      <c r="G25" s="148"/>
      <c r="H25" s="195"/>
      <c r="I25" s="149"/>
      <c r="L25" s="196"/>
      <c r="R25" s="425">
        <v>2410</v>
      </c>
    </row>
    <row r="26" spans="4:9" ht="11.25" customHeight="1">
      <c r="D26" s="196"/>
      <c r="G26" s="149"/>
      <c r="H26" s="145"/>
      <c r="I26" s="149"/>
    </row>
    <row r="27" spans="6:10" ht="18">
      <c r="F27" s="145"/>
      <c r="G27" s="151"/>
      <c r="H27" s="145"/>
      <c r="I27" s="150"/>
      <c r="J27" s="189" t="s">
        <v>134</v>
      </c>
    </row>
    <row r="28" spans="4:10" ht="18">
      <c r="D28" s="34"/>
      <c r="J28" s="190" t="s">
        <v>135</v>
      </c>
    </row>
    <row r="29" ht="18">
      <c r="J29" s="190" t="s">
        <v>115</v>
      </c>
    </row>
    <row r="30" ht="18">
      <c r="J30" s="191" t="s">
        <v>136</v>
      </c>
    </row>
    <row r="31" ht="18">
      <c r="J31" s="190" t="s">
        <v>117</v>
      </c>
    </row>
  </sheetData>
  <sheetProtection/>
  <mergeCells count="11">
    <mergeCell ref="K1:L1"/>
    <mergeCell ref="G8:H8"/>
    <mergeCell ref="I8:J8"/>
    <mergeCell ref="K8:L8"/>
    <mergeCell ref="A2:L2"/>
    <mergeCell ref="A4:L4"/>
    <mergeCell ref="A6:L6"/>
    <mergeCell ref="A8:A9"/>
    <mergeCell ref="B8:B9"/>
    <mergeCell ref="C8:D8"/>
    <mergeCell ref="E8:F8"/>
  </mergeCells>
  <conditionalFormatting sqref="J30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workbookViewId="0" topLeftCell="A1">
      <selection activeCell="W2" sqref="W2"/>
    </sheetView>
  </sheetViews>
  <sheetFormatPr defaultColWidth="9.140625" defaultRowHeight="15"/>
  <cols>
    <col min="1" max="1" width="6.421875" style="87" customWidth="1"/>
    <col min="2" max="2" width="16.7109375" style="87" customWidth="1"/>
    <col min="3" max="4" width="10.00390625" style="87" customWidth="1"/>
    <col min="5" max="5" width="6.00390625" style="87" bestFit="1" customWidth="1"/>
    <col min="6" max="6" width="10.28125" style="87" bestFit="1" customWidth="1"/>
    <col min="7" max="7" width="6.00390625" style="87" bestFit="1" customWidth="1"/>
    <col min="8" max="8" width="10.28125" style="87" bestFit="1" customWidth="1"/>
    <col min="9" max="9" width="6.00390625" style="87" bestFit="1" customWidth="1"/>
    <col min="10" max="10" width="10.28125" style="87" bestFit="1" customWidth="1"/>
    <col min="11" max="11" width="6.8515625" style="87" bestFit="1" customWidth="1"/>
    <col min="12" max="12" width="10.28125" style="87" bestFit="1" customWidth="1"/>
    <col min="13" max="13" width="6.8515625" style="87" bestFit="1" customWidth="1"/>
    <col min="14" max="14" width="10.28125" style="87" bestFit="1" customWidth="1"/>
    <col min="15" max="15" width="6.8515625" style="87" bestFit="1" customWidth="1"/>
    <col min="16" max="16" width="10.28125" style="87" bestFit="1" customWidth="1"/>
    <col min="17" max="17" width="6.8515625" style="87" bestFit="1" customWidth="1"/>
    <col min="18" max="18" width="10.28125" style="87" bestFit="1" customWidth="1"/>
    <col min="19" max="19" width="6.8515625" style="87" bestFit="1" customWidth="1"/>
    <col min="20" max="20" width="10.28125" style="87" bestFit="1" customWidth="1"/>
    <col min="21" max="22" width="6.8515625" style="87" bestFit="1" customWidth="1"/>
    <col min="23" max="16384" width="9.140625" style="87" customWidth="1"/>
  </cols>
  <sheetData>
    <row r="1" ht="18.75" customHeight="1">
      <c r="V1" s="88" t="s">
        <v>96</v>
      </c>
    </row>
    <row r="2" spans="1:22" ht="18.75" customHeight="1">
      <c r="A2" s="398" t="s">
        <v>138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</row>
    <row r="3" spans="1:22" ht="1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ht="15" customHeight="1">
      <c r="A4" s="399" t="s">
        <v>143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</row>
    <row r="5" spans="1:22" ht="18" customHeight="1">
      <c r="A5" s="90" t="s">
        <v>38</v>
      </c>
      <c r="B5" s="8"/>
      <c r="C5" s="91"/>
      <c r="D5" s="91"/>
      <c r="E5" s="91"/>
      <c r="F5" s="91"/>
      <c r="G5" s="91"/>
      <c r="H5" s="91"/>
      <c r="I5" s="91"/>
      <c r="L5" s="92"/>
      <c r="V5" s="93"/>
    </row>
    <row r="6" spans="2:9" ht="18" customHeight="1">
      <c r="B6" s="94"/>
      <c r="C6" s="91"/>
      <c r="D6" s="91"/>
      <c r="E6" s="91"/>
      <c r="F6" s="91"/>
      <c r="G6" s="91"/>
      <c r="H6" s="91"/>
      <c r="I6" s="91"/>
    </row>
    <row r="7" spans="1:22" s="95" customFormat="1" ht="30.75" customHeight="1">
      <c r="A7" s="394" t="s">
        <v>82</v>
      </c>
      <c r="B7" s="394" t="s">
        <v>111</v>
      </c>
      <c r="C7" s="397" t="s">
        <v>83</v>
      </c>
      <c r="D7" s="397"/>
      <c r="E7" s="394" t="s">
        <v>84</v>
      </c>
      <c r="F7" s="394"/>
      <c r="G7" s="394"/>
      <c r="H7" s="394"/>
      <c r="I7" s="394"/>
      <c r="J7" s="394"/>
      <c r="K7" s="394"/>
      <c r="L7" s="394"/>
      <c r="M7" s="400" t="s">
        <v>98</v>
      </c>
      <c r="N7" s="400"/>
      <c r="O7" s="400"/>
      <c r="P7" s="400"/>
      <c r="Q7" s="400"/>
      <c r="R7" s="400"/>
      <c r="S7" s="400"/>
      <c r="T7" s="400"/>
      <c r="U7" s="400"/>
      <c r="V7" s="400"/>
    </row>
    <row r="8" spans="1:22" s="95" customFormat="1" ht="84.75" customHeight="1">
      <c r="A8" s="394"/>
      <c r="B8" s="394"/>
      <c r="C8" s="397" t="s">
        <v>87</v>
      </c>
      <c r="D8" s="397"/>
      <c r="E8" s="394" t="s">
        <v>88</v>
      </c>
      <c r="F8" s="394"/>
      <c r="G8" s="394" t="s">
        <v>89</v>
      </c>
      <c r="H8" s="394"/>
      <c r="I8" s="394" t="s">
        <v>90</v>
      </c>
      <c r="J8" s="394"/>
      <c r="K8" s="394" t="s">
        <v>91</v>
      </c>
      <c r="L8" s="394"/>
      <c r="M8" s="396" t="s">
        <v>99</v>
      </c>
      <c r="N8" s="396"/>
      <c r="O8" s="396" t="s">
        <v>100</v>
      </c>
      <c r="P8" s="396"/>
      <c r="Q8" s="396" t="s">
        <v>101</v>
      </c>
      <c r="R8" s="396"/>
      <c r="S8" s="396" t="s">
        <v>102</v>
      </c>
      <c r="T8" s="396"/>
      <c r="U8" s="396" t="s">
        <v>103</v>
      </c>
      <c r="V8" s="400"/>
    </row>
    <row r="9" spans="1:22" s="99" customFormat="1" ht="30.75" customHeight="1">
      <c r="A9" s="394"/>
      <c r="B9" s="394"/>
      <c r="C9" s="96" t="s">
        <v>92</v>
      </c>
      <c r="D9" s="96" t="s">
        <v>93</v>
      </c>
      <c r="E9" s="97" t="s">
        <v>92</v>
      </c>
      <c r="F9" s="97" t="s">
        <v>93</v>
      </c>
      <c r="G9" s="97" t="s">
        <v>92</v>
      </c>
      <c r="H9" s="97" t="s">
        <v>93</v>
      </c>
      <c r="I9" s="97" t="s">
        <v>92</v>
      </c>
      <c r="J9" s="97" t="s">
        <v>93</v>
      </c>
      <c r="K9" s="97" t="s">
        <v>92</v>
      </c>
      <c r="L9" s="97" t="s">
        <v>93</v>
      </c>
      <c r="M9" s="98" t="s">
        <v>92</v>
      </c>
      <c r="N9" s="98" t="s">
        <v>93</v>
      </c>
      <c r="O9" s="98" t="s">
        <v>92</v>
      </c>
      <c r="P9" s="98" t="s">
        <v>93</v>
      </c>
      <c r="Q9" s="98" t="s">
        <v>92</v>
      </c>
      <c r="R9" s="98" t="s">
        <v>93</v>
      </c>
      <c r="S9" s="98" t="s">
        <v>92</v>
      </c>
      <c r="T9" s="98" t="s">
        <v>93</v>
      </c>
      <c r="U9" s="98" t="s">
        <v>92</v>
      </c>
      <c r="V9" s="98" t="s">
        <v>92</v>
      </c>
    </row>
    <row r="10" spans="1:22" s="103" customFormat="1" ht="19.5" customHeight="1">
      <c r="A10" s="100">
        <v>1</v>
      </c>
      <c r="B10" s="100">
        <v>2</v>
      </c>
      <c r="C10" s="101">
        <v>3</v>
      </c>
      <c r="D10" s="101">
        <v>4</v>
      </c>
      <c r="E10" s="100">
        <v>5</v>
      </c>
      <c r="F10" s="100">
        <v>6</v>
      </c>
      <c r="G10" s="100">
        <v>7</v>
      </c>
      <c r="H10" s="100">
        <v>8</v>
      </c>
      <c r="I10" s="100">
        <v>9</v>
      </c>
      <c r="J10" s="100">
        <v>10</v>
      </c>
      <c r="K10" s="100">
        <v>11</v>
      </c>
      <c r="L10" s="100">
        <v>12</v>
      </c>
      <c r="M10" s="102">
        <v>13</v>
      </c>
      <c r="N10" s="102">
        <v>14</v>
      </c>
      <c r="O10" s="102">
        <v>15</v>
      </c>
      <c r="P10" s="102">
        <v>16</v>
      </c>
      <c r="Q10" s="102">
        <v>17</v>
      </c>
      <c r="R10" s="102">
        <v>18</v>
      </c>
      <c r="S10" s="102">
        <v>19</v>
      </c>
      <c r="T10" s="102">
        <v>20</v>
      </c>
      <c r="U10" s="102">
        <v>21</v>
      </c>
      <c r="V10" s="102">
        <v>22</v>
      </c>
    </row>
    <row r="11" spans="1:22" s="110" customFormat="1" ht="73.5" customHeight="1">
      <c r="A11" s="104"/>
      <c r="B11" s="105" t="s">
        <v>117</v>
      </c>
      <c r="C11" s="106">
        <v>146</v>
      </c>
      <c r="D11" s="106">
        <v>141</v>
      </c>
      <c r="E11" s="107">
        <v>13</v>
      </c>
      <c r="F11" s="108">
        <v>13</v>
      </c>
      <c r="G11" s="108">
        <v>59</v>
      </c>
      <c r="H11" s="108">
        <v>59</v>
      </c>
      <c r="I11" s="108">
        <v>13</v>
      </c>
      <c r="J11" s="108">
        <v>13</v>
      </c>
      <c r="K11" s="108">
        <v>13</v>
      </c>
      <c r="L11" s="108">
        <v>13</v>
      </c>
      <c r="M11" s="109">
        <v>5</v>
      </c>
      <c r="N11" s="109">
        <v>5</v>
      </c>
      <c r="O11" s="109">
        <v>2</v>
      </c>
      <c r="P11" s="109">
        <v>2</v>
      </c>
      <c r="Q11" s="109">
        <v>1</v>
      </c>
      <c r="R11" s="109">
        <v>1</v>
      </c>
      <c r="S11" s="109" t="s">
        <v>118</v>
      </c>
      <c r="T11" s="109" t="s">
        <v>118</v>
      </c>
      <c r="U11" s="109">
        <v>1</v>
      </c>
      <c r="V11" s="109">
        <v>1</v>
      </c>
    </row>
    <row r="12" spans="9:11" ht="13.5">
      <c r="I12" s="395"/>
      <c r="J12" s="395"/>
      <c r="K12" s="395"/>
    </row>
    <row r="13" spans="9:11" ht="13.5">
      <c r="I13" s="111"/>
      <c r="J13" s="111"/>
      <c r="K13" s="111"/>
    </row>
    <row r="14" spans="9:11" ht="13.5">
      <c r="I14" s="111"/>
      <c r="J14" s="111"/>
      <c r="K14" s="111"/>
    </row>
    <row r="15" spans="9:11" ht="12.75">
      <c r="I15" s="393"/>
      <c r="J15" s="393"/>
      <c r="K15" s="393"/>
    </row>
    <row r="16" spans="9:11" ht="12.75">
      <c r="I16" s="113"/>
      <c r="J16" s="112"/>
      <c r="K16" s="113"/>
    </row>
    <row r="17" spans="9:20" ht="15.75">
      <c r="I17" s="393"/>
      <c r="J17" s="393"/>
      <c r="K17" s="393"/>
      <c r="R17" s="114" t="s">
        <v>134</v>
      </c>
      <c r="S17" s="115"/>
      <c r="T17" s="115"/>
    </row>
    <row r="18" spans="9:20" ht="15.75">
      <c r="I18" s="393"/>
      <c r="J18" s="393"/>
      <c r="K18" s="393"/>
      <c r="R18" s="116" t="s">
        <v>135</v>
      </c>
      <c r="S18" s="117"/>
      <c r="T18" s="117"/>
    </row>
    <row r="19" spans="18:20" ht="15.75">
      <c r="R19" s="116" t="s">
        <v>115</v>
      </c>
      <c r="S19" s="117"/>
      <c r="T19" s="117"/>
    </row>
    <row r="20" spans="18:20" ht="15.75">
      <c r="R20" s="118" t="s">
        <v>136</v>
      </c>
      <c r="S20" s="119"/>
      <c r="T20" s="119"/>
    </row>
    <row r="21" spans="18:20" ht="15.75">
      <c r="R21" s="116" t="s">
        <v>117</v>
      </c>
      <c r="S21" s="117"/>
      <c r="T21" s="117"/>
    </row>
    <row r="22" ht="12.75">
      <c r="R22" s="120"/>
    </row>
  </sheetData>
  <sheetProtection/>
  <mergeCells count="21">
    <mergeCell ref="I18:K18"/>
    <mergeCell ref="A2:V2"/>
    <mergeCell ref="A4:V4"/>
    <mergeCell ref="M7:V7"/>
    <mergeCell ref="A7:A9"/>
    <mergeCell ref="B7:B9"/>
    <mergeCell ref="E7:L7"/>
    <mergeCell ref="I8:J8"/>
    <mergeCell ref="C8:D8"/>
    <mergeCell ref="U8:V8"/>
    <mergeCell ref="S8:T8"/>
    <mergeCell ref="M8:N8"/>
    <mergeCell ref="C7:D7"/>
    <mergeCell ref="G8:H8"/>
    <mergeCell ref="Q8:R8"/>
    <mergeCell ref="E8:F8"/>
    <mergeCell ref="O8:P8"/>
    <mergeCell ref="I17:K17"/>
    <mergeCell ref="I15:K15"/>
    <mergeCell ref="K8:L8"/>
    <mergeCell ref="I12:K12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70" zoomScaleSheetLayoutView="100" workbookViewId="0" topLeftCell="F1">
      <selection activeCell="K20" sqref="K20"/>
    </sheetView>
  </sheetViews>
  <sheetFormatPr defaultColWidth="9.140625" defaultRowHeight="15"/>
  <cols>
    <col min="1" max="1" width="6.7109375" style="121" customWidth="1"/>
    <col min="2" max="2" width="19.00390625" style="121" customWidth="1"/>
    <col min="3" max="4" width="7.421875" style="122" customWidth="1"/>
    <col min="5" max="26" width="6.7109375" style="122" customWidth="1"/>
    <col min="27" max="16384" width="9.140625" style="121" customWidth="1"/>
  </cols>
  <sheetData>
    <row r="1" spans="11:26" ht="12" customHeight="1">
      <c r="K1" s="416"/>
      <c r="L1" s="416"/>
      <c r="M1" s="123"/>
      <c r="N1" s="123"/>
      <c r="O1" s="123"/>
      <c r="P1" s="123"/>
      <c r="Q1" s="123"/>
      <c r="R1" s="123"/>
      <c r="S1" s="123"/>
      <c r="T1" s="123"/>
      <c r="U1" s="123"/>
      <c r="V1" s="123"/>
      <c r="X1" s="124"/>
      <c r="Y1" s="121"/>
      <c r="Z1" s="125" t="s">
        <v>97</v>
      </c>
    </row>
    <row r="2" spans="1:26" s="87" customFormat="1" ht="18.75" customHeight="1">
      <c r="A2" s="398" t="s">
        <v>138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</row>
    <row r="3" spans="1:26" s="87" customFormat="1" ht="6.75" customHeight="1">
      <c r="A3" s="89"/>
      <c r="B3" s="89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  <c r="X3" s="127"/>
      <c r="Y3" s="127"/>
      <c r="Z3" s="127"/>
    </row>
    <row r="4" spans="1:26" s="87" customFormat="1" ht="21" customHeight="1">
      <c r="A4" s="399" t="s">
        <v>144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</row>
    <row r="5" spans="1:26" ht="18" customHeight="1">
      <c r="A5" s="90" t="s">
        <v>38</v>
      </c>
      <c r="B5" s="128"/>
      <c r="C5" s="129"/>
      <c r="D5" s="129"/>
      <c r="E5" s="129"/>
      <c r="F5" s="129"/>
      <c r="G5" s="129"/>
      <c r="H5" s="129"/>
      <c r="I5" s="129"/>
      <c r="X5" s="415"/>
      <c r="Y5" s="415"/>
      <c r="Z5" s="415"/>
    </row>
    <row r="6" spans="1:26" ht="18" customHeight="1">
      <c r="A6" s="131"/>
      <c r="B6" s="131"/>
      <c r="C6" s="129"/>
      <c r="D6" s="129"/>
      <c r="E6" s="129"/>
      <c r="F6" s="129"/>
      <c r="G6" s="129"/>
      <c r="H6" s="129"/>
      <c r="I6" s="129"/>
      <c r="X6" s="130"/>
      <c r="Y6" s="130"/>
      <c r="Z6" s="130"/>
    </row>
    <row r="7" spans="1:26" s="99" customFormat="1" ht="30.75" customHeight="1">
      <c r="A7" s="410" t="s">
        <v>82</v>
      </c>
      <c r="B7" s="407" t="s">
        <v>111</v>
      </c>
      <c r="C7" s="404" t="s">
        <v>83</v>
      </c>
      <c r="D7" s="405"/>
      <c r="E7" s="402" t="s">
        <v>84</v>
      </c>
      <c r="F7" s="402"/>
      <c r="G7" s="402"/>
      <c r="H7" s="402"/>
      <c r="I7" s="402"/>
      <c r="J7" s="402"/>
      <c r="K7" s="402"/>
      <c r="L7" s="402"/>
      <c r="M7" s="417" t="s">
        <v>98</v>
      </c>
      <c r="N7" s="418"/>
      <c r="O7" s="418"/>
      <c r="P7" s="418"/>
      <c r="Q7" s="418"/>
      <c r="R7" s="418"/>
      <c r="S7" s="418"/>
      <c r="T7" s="418"/>
      <c r="U7" s="418"/>
      <c r="V7" s="418"/>
      <c r="W7" s="401" t="s">
        <v>85</v>
      </c>
      <c r="X7" s="401"/>
      <c r="Y7" s="401" t="s">
        <v>86</v>
      </c>
      <c r="Z7" s="401"/>
    </row>
    <row r="8" spans="1:26" s="99" customFormat="1" ht="39.75" customHeight="1">
      <c r="A8" s="411"/>
      <c r="B8" s="408"/>
      <c r="C8" s="413" t="s">
        <v>87</v>
      </c>
      <c r="D8" s="414"/>
      <c r="E8" s="403" t="s">
        <v>88</v>
      </c>
      <c r="F8" s="403"/>
      <c r="G8" s="403" t="s">
        <v>89</v>
      </c>
      <c r="H8" s="403"/>
      <c r="I8" s="403" t="s">
        <v>90</v>
      </c>
      <c r="J8" s="403"/>
      <c r="K8" s="403" t="s">
        <v>91</v>
      </c>
      <c r="L8" s="403"/>
      <c r="M8" s="406" t="s">
        <v>99</v>
      </c>
      <c r="N8" s="406"/>
      <c r="O8" s="406" t="s">
        <v>100</v>
      </c>
      <c r="P8" s="406"/>
      <c r="Q8" s="406" t="s">
        <v>101</v>
      </c>
      <c r="R8" s="406"/>
      <c r="S8" s="406" t="s">
        <v>102</v>
      </c>
      <c r="T8" s="406"/>
      <c r="U8" s="406" t="s">
        <v>103</v>
      </c>
      <c r="V8" s="419"/>
      <c r="W8" s="401"/>
      <c r="X8" s="401"/>
      <c r="Y8" s="401"/>
      <c r="Z8" s="401"/>
    </row>
    <row r="9" spans="1:26" s="99" customFormat="1" ht="25.5" customHeight="1">
      <c r="A9" s="412"/>
      <c r="B9" s="409"/>
      <c r="C9" s="132" t="s">
        <v>94</v>
      </c>
      <c r="D9" s="132" t="s">
        <v>95</v>
      </c>
      <c r="E9" s="133" t="s">
        <v>94</v>
      </c>
      <c r="F9" s="133" t="s">
        <v>95</v>
      </c>
      <c r="G9" s="133" t="s">
        <v>94</v>
      </c>
      <c r="H9" s="133" t="s">
        <v>95</v>
      </c>
      <c r="I9" s="133" t="s">
        <v>94</v>
      </c>
      <c r="J9" s="133" t="s">
        <v>95</v>
      </c>
      <c r="K9" s="133" t="s">
        <v>94</v>
      </c>
      <c r="L9" s="133" t="s">
        <v>95</v>
      </c>
      <c r="M9" s="98" t="s">
        <v>94</v>
      </c>
      <c r="N9" s="98" t="s">
        <v>95</v>
      </c>
      <c r="O9" s="98" t="s">
        <v>94</v>
      </c>
      <c r="P9" s="98" t="s">
        <v>95</v>
      </c>
      <c r="Q9" s="98" t="s">
        <v>94</v>
      </c>
      <c r="R9" s="98" t="s">
        <v>95</v>
      </c>
      <c r="S9" s="98" t="s">
        <v>94</v>
      </c>
      <c r="T9" s="98" t="s">
        <v>95</v>
      </c>
      <c r="U9" s="98" t="s">
        <v>94</v>
      </c>
      <c r="V9" s="98" t="s">
        <v>95</v>
      </c>
      <c r="W9" s="97" t="s">
        <v>94</v>
      </c>
      <c r="X9" s="97" t="s">
        <v>95</v>
      </c>
      <c r="Y9" s="97" t="s">
        <v>94</v>
      </c>
      <c r="Z9" s="97" t="s">
        <v>95</v>
      </c>
    </row>
    <row r="10" spans="1:26" s="135" customFormat="1" ht="19.5" customHeight="1">
      <c r="A10" s="100">
        <v>1</v>
      </c>
      <c r="B10" s="100">
        <v>2</v>
      </c>
      <c r="C10" s="100">
        <v>3</v>
      </c>
      <c r="D10" s="100">
        <v>4</v>
      </c>
      <c r="E10" s="134">
        <v>5</v>
      </c>
      <c r="F10" s="134">
        <v>6</v>
      </c>
      <c r="G10" s="134">
        <v>7</v>
      </c>
      <c r="H10" s="134">
        <v>8</v>
      </c>
      <c r="I10" s="134">
        <v>9</v>
      </c>
      <c r="J10" s="134">
        <v>10</v>
      </c>
      <c r="K10" s="134">
        <v>11</v>
      </c>
      <c r="L10" s="134">
        <v>12</v>
      </c>
      <c r="M10" s="134">
        <v>13</v>
      </c>
      <c r="N10" s="134">
        <v>14</v>
      </c>
      <c r="O10" s="134">
        <v>15</v>
      </c>
      <c r="P10" s="134">
        <v>16</v>
      </c>
      <c r="Q10" s="134">
        <v>17</v>
      </c>
      <c r="R10" s="134">
        <v>18</v>
      </c>
      <c r="S10" s="134">
        <v>19</v>
      </c>
      <c r="T10" s="134">
        <v>20</v>
      </c>
      <c r="U10" s="134">
        <v>21</v>
      </c>
      <c r="V10" s="134">
        <v>22</v>
      </c>
      <c r="W10" s="134">
        <v>23</v>
      </c>
      <c r="X10" s="134">
        <v>24</v>
      </c>
      <c r="Y10" s="134">
        <v>25</v>
      </c>
      <c r="Z10" s="134">
        <v>26</v>
      </c>
    </row>
    <row r="11" spans="1:26" s="140" customFormat="1" ht="82.5" customHeight="1">
      <c r="A11" s="136"/>
      <c r="B11" s="136" t="s">
        <v>117</v>
      </c>
      <c r="C11" s="137">
        <v>141</v>
      </c>
      <c r="D11" s="137">
        <v>141</v>
      </c>
      <c r="E11" s="138">
        <v>13</v>
      </c>
      <c r="F11" s="138">
        <v>13</v>
      </c>
      <c r="G11" s="138">
        <v>59</v>
      </c>
      <c r="H11" s="138">
        <v>59</v>
      </c>
      <c r="I11" s="138">
        <v>13</v>
      </c>
      <c r="J11" s="138">
        <v>13</v>
      </c>
      <c r="K11" s="138">
        <v>13</v>
      </c>
      <c r="L11" s="138">
        <v>13</v>
      </c>
      <c r="M11" s="139">
        <v>5</v>
      </c>
      <c r="N11" s="139">
        <v>5</v>
      </c>
      <c r="O11" s="139">
        <v>2</v>
      </c>
      <c r="P11" s="139">
        <v>2</v>
      </c>
      <c r="Q11" s="139">
        <v>1</v>
      </c>
      <c r="R11" s="139">
        <v>1</v>
      </c>
      <c r="S11" s="139" t="s">
        <v>118</v>
      </c>
      <c r="T11" s="139" t="s">
        <v>118</v>
      </c>
      <c r="U11" s="139">
        <v>1</v>
      </c>
      <c r="V11" s="139">
        <v>1</v>
      </c>
      <c r="W11" s="139">
        <v>2406</v>
      </c>
      <c r="X11" s="139">
        <v>2406</v>
      </c>
      <c r="Y11" s="139">
        <v>3085</v>
      </c>
      <c r="Z11" s="139">
        <v>3085</v>
      </c>
    </row>
    <row r="12" spans="12:24" ht="15"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</row>
    <row r="13" spans="12:24" ht="15"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</row>
    <row r="14" spans="12:24" ht="15"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spans="12:24" ht="15"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</row>
    <row r="16" ht="15">
      <c r="X16" s="143"/>
    </row>
    <row r="17" spans="13:22" ht="16.5">
      <c r="M17" s="144"/>
      <c r="N17" s="144"/>
      <c r="O17" s="144"/>
      <c r="P17" s="144"/>
      <c r="Q17" s="144"/>
      <c r="R17" s="144"/>
      <c r="S17" s="144"/>
      <c r="T17" s="144"/>
      <c r="V17" s="114" t="s">
        <v>134</v>
      </c>
    </row>
    <row r="18" ht="16.5">
      <c r="V18" s="116" t="s">
        <v>135</v>
      </c>
    </row>
    <row r="19" ht="16.5">
      <c r="V19" s="116" t="s">
        <v>115</v>
      </c>
    </row>
    <row r="20" ht="16.5">
      <c r="V20" s="118" t="s">
        <v>136</v>
      </c>
    </row>
    <row r="21" ht="16.5">
      <c r="V21" s="116" t="s">
        <v>117</v>
      </c>
    </row>
  </sheetData>
  <sheetProtection/>
  <mergeCells count="21">
    <mergeCell ref="X5:Z5"/>
    <mergeCell ref="G8:H8"/>
    <mergeCell ref="K1:L1"/>
    <mergeCell ref="K8:L8"/>
    <mergeCell ref="M7:V7"/>
    <mergeCell ref="A2:Z2"/>
    <mergeCell ref="W7:X8"/>
    <mergeCell ref="Q8:R8"/>
    <mergeCell ref="A4:Z4"/>
    <mergeCell ref="U8:V8"/>
    <mergeCell ref="B7:B9"/>
    <mergeCell ref="A7:A9"/>
    <mergeCell ref="C8:D8"/>
    <mergeCell ref="M8:N8"/>
    <mergeCell ref="Y7:Z8"/>
    <mergeCell ref="E7:L7"/>
    <mergeCell ref="E8:F8"/>
    <mergeCell ref="C7:D7"/>
    <mergeCell ref="I8:J8"/>
    <mergeCell ref="S8:T8"/>
    <mergeCell ref="O8:P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MGNREGA-4</cp:lastModifiedBy>
  <cp:lastPrinted>2010-09-13T08:23:22Z</cp:lastPrinted>
  <dcterms:created xsi:type="dcterms:W3CDTF">2008-06-03T10:00:46Z</dcterms:created>
  <dcterms:modified xsi:type="dcterms:W3CDTF">2010-10-21T05:51:39Z</dcterms:modified>
  <cp:category/>
  <cp:version/>
  <cp:contentType/>
  <cp:contentStatus/>
</cp:coreProperties>
</file>